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ica\Desktop\"/>
    </mc:Choice>
  </mc:AlternateContent>
  <xr:revisionPtr revIDLastSave="0" documentId="8_{D041016F-5173-496C-963A-667797ABBB7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adržaj" sheetId="1" r:id="rId1"/>
    <sheet name="Slika 1" sheetId="2" r:id="rId2"/>
    <sheet name="Slika 2" sheetId="3" r:id="rId3"/>
    <sheet name="Slika 3" sheetId="4" r:id="rId4"/>
    <sheet name="Slika 4" sheetId="5" r:id="rId5"/>
    <sheet name="Slika 5" sheetId="6" r:id="rId6"/>
    <sheet name="Slika 5 · Metapodaci" sheetId="7" r:id="rId7"/>
    <sheet name="Slika 6" sheetId="8" r:id="rId8"/>
    <sheet name="Slika 6 · Metapodaci" sheetId="9" r:id="rId9"/>
    <sheet name="Slika 7" sheetId="10" r:id="rId10"/>
    <sheet name="Slika 7 · Mjesečno" sheetId="11" r:id="rId11"/>
    <sheet name="Slika 8" sheetId="12" r:id="rId12"/>
    <sheet name="Slika 8 · Polugodišnje" sheetId="13" r:id="rId13"/>
    <sheet name="Slika 9" sheetId="14" r:id="rId14"/>
    <sheet name="Slika 9 · Polugodišnje" sheetId="15" r:id="rId15"/>
    <sheet name="Slika 10" sheetId="16" r:id="rId16"/>
    <sheet name="Slika 10 · Indeksi" sheetId="17" r:id="rId17"/>
    <sheet name="Slika 11" sheetId="18" r:id="rId18"/>
    <sheet name="Slika 11 · rast cijena nekretni" sheetId="19" r:id="rId19"/>
    <sheet name="Slika 11 · rast troškova gradnj" sheetId="20" r:id="rId20"/>
    <sheet name="Slika 12" sheetId="21" r:id="rId21"/>
    <sheet name="Slika 13" sheetId="22" r:id="rId22"/>
    <sheet name="Slika 14" sheetId="23" r:id="rId23"/>
    <sheet name="Slika 14 · Sheet 1" sheetId="24" r:id="rId24"/>
    <sheet name="Slika 15" sheetId="25" r:id="rId25"/>
    <sheet name="Slika 16" sheetId="26" r:id="rId26"/>
    <sheet name="Slika 17" sheetId="27" r:id="rId27"/>
    <sheet name="Slika 18" sheetId="28" r:id="rId28"/>
    <sheet name="Tablica 1" sheetId="29" r:id="rId29"/>
    <sheet name="Slika O1" sheetId="30" r:id="rId30"/>
    <sheet name="Tablica O1" sheetId="31" r:id="rId31"/>
    <sheet name="Slika 19" sheetId="32" r:id="rId32"/>
    <sheet name="Slika 20" sheetId="33" r:id="rId33"/>
    <sheet name="Slika 21" sheetId="34" r:id="rId34"/>
    <sheet name="Slika 22" sheetId="35" r:id="rId35"/>
    <sheet name="Slika 23" sheetId="36" r:id="rId36"/>
    <sheet name="Slika 24" sheetId="37" r:id="rId37"/>
    <sheet name="Slika 25" sheetId="38" r:id="rId38"/>
    <sheet name="Slika 26" sheetId="39" r:id="rId39"/>
    <sheet name="Slika 27" sheetId="40" r:id="rId40"/>
    <sheet name="Slika 28" sheetId="41" r:id="rId41"/>
    <sheet name="Slika 29" sheetId="42" r:id="rId42"/>
    <sheet name="Slika 30" sheetId="43" r:id="rId43"/>
    <sheet name="Slika 31" sheetId="44" r:id="rId44"/>
    <sheet name="Slika 32" sheetId="45" r:id="rId45"/>
    <sheet name="Slika 33" sheetId="46" r:id="rId46"/>
    <sheet name="Slika 34" sheetId="47" r:id="rId47"/>
    <sheet name="Slika 35" sheetId="48" r:id="rId48"/>
    <sheet name="Tablica 2" sheetId="49" r:id="rId49"/>
    <sheet name="Slika 36" sheetId="50" r:id="rId50"/>
    <sheet name="Slika 37" sheetId="51" r:id="rId51"/>
    <sheet name="Slika 37 · Indeks cijena (defla" sheetId="52" r:id="rId52"/>
    <sheet name="Slika 38" sheetId="53" r:id="rId53"/>
    <sheet name="Tablica A" sheetId="54" r:id="rId54"/>
    <sheet name="Tablica B" sheetId="55" r:id="rId55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26" i="54" l="1"/>
  <c r="Y28" i="54" s="1"/>
  <c r="X26" i="54"/>
  <c r="X28" i="54" s="1"/>
  <c r="W26" i="54"/>
  <c r="W28" i="54" s="1"/>
  <c r="V26" i="54"/>
  <c r="V28" i="54" s="1"/>
  <c r="U26" i="54"/>
  <c r="U28" i="54" s="1"/>
  <c r="T26" i="54"/>
  <c r="T28" i="54" s="1"/>
  <c r="S26" i="54"/>
  <c r="S28" i="54" s="1"/>
  <c r="R26" i="54"/>
  <c r="R28" i="54" s="1"/>
  <c r="Q26" i="54"/>
  <c r="Q28" i="54" s="1"/>
  <c r="P26" i="54"/>
  <c r="P28" i="54" s="1"/>
  <c r="O26" i="54"/>
  <c r="O28" i="54" s="1"/>
  <c r="N26" i="54"/>
  <c r="N28" i="54" s="1"/>
  <c r="M26" i="54"/>
  <c r="M28" i="54" s="1"/>
  <c r="L26" i="54"/>
  <c r="L28" i="54" s="1"/>
  <c r="K26" i="54"/>
  <c r="K28" i="54" s="1"/>
  <c r="J26" i="54"/>
  <c r="J28" i="54" s="1"/>
  <c r="I26" i="54"/>
  <c r="I28" i="54" s="1"/>
  <c r="H26" i="54"/>
  <c r="H28" i="54" s="1"/>
  <c r="G26" i="54"/>
  <c r="G28" i="54" s="1"/>
  <c r="F26" i="54"/>
  <c r="F28" i="54" s="1"/>
  <c r="E26" i="54"/>
  <c r="E28" i="54" s="1"/>
  <c r="D26" i="54"/>
  <c r="D28" i="54" s="1"/>
  <c r="C26" i="54"/>
  <c r="C28" i="54" s="1"/>
  <c r="B26" i="54"/>
  <c r="B28" i="54" s="1"/>
  <c r="D102" i="52"/>
  <c r="D101" i="52"/>
  <c r="D100" i="52"/>
  <c r="D99" i="52"/>
  <c r="D98" i="52"/>
  <c r="D97" i="52"/>
  <c r="D96" i="52"/>
  <c r="D95" i="52"/>
  <c r="D94" i="52"/>
  <c r="D93" i="52"/>
  <c r="D92" i="52"/>
  <c r="D91" i="52"/>
  <c r="D90" i="52"/>
  <c r="D89" i="52"/>
  <c r="D88" i="52"/>
  <c r="D87" i="52"/>
  <c r="D86" i="52"/>
  <c r="D85" i="52"/>
  <c r="D84" i="52"/>
  <c r="D83" i="52"/>
  <c r="D82" i="52"/>
  <c r="D81" i="52"/>
  <c r="D80" i="52"/>
  <c r="D79" i="52"/>
  <c r="D78" i="52"/>
  <c r="D77" i="52"/>
  <c r="D76" i="52"/>
  <c r="D75" i="52"/>
  <c r="D74" i="52"/>
  <c r="D73" i="52"/>
  <c r="D72" i="52"/>
  <c r="D71" i="52"/>
  <c r="D70" i="52"/>
  <c r="D69" i="52"/>
  <c r="D68" i="52"/>
  <c r="D67" i="52"/>
  <c r="D66" i="52"/>
  <c r="D65" i="52"/>
  <c r="D64" i="52"/>
  <c r="D63" i="52"/>
  <c r="D62" i="52"/>
  <c r="D61" i="52"/>
  <c r="D60" i="52"/>
  <c r="D59" i="52"/>
  <c r="D58" i="52"/>
  <c r="D57" i="52"/>
  <c r="D56" i="52"/>
  <c r="D55" i="52"/>
  <c r="D54" i="52"/>
  <c r="D53" i="52"/>
  <c r="D52" i="52"/>
  <c r="D51" i="52"/>
  <c r="D50" i="52"/>
  <c r="D49" i="52"/>
  <c r="D48" i="52"/>
  <c r="D47" i="52"/>
  <c r="D46" i="52"/>
  <c r="D45" i="52"/>
  <c r="D44" i="52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D30" i="52"/>
  <c r="D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6" i="52"/>
  <c r="D5" i="52"/>
  <c r="I194" i="51"/>
  <c r="E194" i="51"/>
  <c r="F194" i="51" s="1"/>
  <c r="G194" i="51" s="1"/>
  <c r="H194" i="51" s="1"/>
  <c r="C194" i="51"/>
  <c r="B194" i="51"/>
  <c r="I193" i="51"/>
  <c r="C193" i="51"/>
  <c r="B193" i="51"/>
  <c r="E193" i="51" s="1"/>
  <c r="F193" i="51" s="1"/>
  <c r="G193" i="51" s="1"/>
  <c r="H193" i="51" s="1"/>
  <c r="I192" i="51"/>
  <c r="F192" i="51"/>
  <c r="G192" i="51" s="1"/>
  <c r="H192" i="51" s="1"/>
  <c r="C192" i="51"/>
  <c r="B192" i="51"/>
  <c r="E192" i="51" s="1"/>
  <c r="I191" i="51"/>
  <c r="F191" i="51"/>
  <c r="G191" i="51" s="1"/>
  <c r="H191" i="51" s="1"/>
  <c r="J191" i="51" s="1"/>
  <c r="E191" i="51"/>
  <c r="C191" i="51"/>
  <c r="B191" i="51"/>
  <c r="I190" i="51"/>
  <c r="C190" i="51"/>
  <c r="E190" i="51" s="1"/>
  <c r="F190" i="51" s="1"/>
  <c r="G190" i="51" s="1"/>
  <c r="H190" i="51" s="1"/>
  <c r="B190" i="51"/>
  <c r="I189" i="51"/>
  <c r="C189" i="51"/>
  <c r="B189" i="51"/>
  <c r="I188" i="51"/>
  <c r="C188" i="51"/>
  <c r="B188" i="51"/>
  <c r="E188" i="51" s="1"/>
  <c r="F188" i="51" s="1"/>
  <c r="G188" i="51" s="1"/>
  <c r="H188" i="51" s="1"/>
  <c r="I187" i="51"/>
  <c r="C187" i="51"/>
  <c r="E187" i="51" s="1"/>
  <c r="F187" i="51" s="1"/>
  <c r="G187" i="51" s="1"/>
  <c r="H187" i="51" s="1"/>
  <c r="B187" i="51"/>
  <c r="I186" i="51"/>
  <c r="C186" i="51"/>
  <c r="B186" i="51"/>
  <c r="E186" i="51" s="1"/>
  <c r="F186" i="51" s="1"/>
  <c r="G186" i="51" s="1"/>
  <c r="H186" i="51" s="1"/>
  <c r="I185" i="51"/>
  <c r="G185" i="51"/>
  <c r="H185" i="51" s="1"/>
  <c r="C185" i="51"/>
  <c r="B185" i="51"/>
  <c r="E185" i="51" s="1"/>
  <c r="F185" i="51" s="1"/>
  <c r="I184" i="51"/>
  <c r="F184" i="51"/>
  <c r="G184" i="51" s="1"/>
  <c r="H184" i="51" s="1"/>
  <c r="J184" i="51" s="1"/>
  <c r="C184" i="51"/>
  <c r="B184" i="51"/>
  <c r="E184" i="51" s="1"/>
  <c r="I183" i="51"/>
  <c r="F183" i="51"/>
  <c r="G183" i="51" s="1"/>
  <c r="H183" i="51" s="1"/>
  <c r="J183" i="51" s="1"/>
  <c r="E183" i="51"/>
  <c r="C183" i="51"/>
  <c r="B183" i="51"/>
  <c r="I182" i="51"/>
  <c r="E182" i="51"/>
  <c r="F182" i="51" s="1"/>
  <c r="G182" i="51" s="1"/>
  <c r="H182" i="51" s="1"/>
  <c r="C182" i="51"/>
  <c r="B182" i="51"/>
  <c r="I181" i="51"/>
  <c r="C181" i="51"/>
  <c r="B181" i="51"/>
  <c r="I180" i="51"/>
  <c r="E180" i="51"/>
  <c r="F180" i="51" s="1"/>
  <c r="G180" i="51" s="1"/>
  <c r="H180" i="51" s="1"/>
  <c r="C180" i="51"/>
  <c r="B180" i="51"/>
  <c r="I179" i="51"/>
  <c r="C179" i="51"/>
  <c r="E179" i="51" s="1"/>
  <c r="F179" i="51" s="1"/>
  <c r="G179" i="51" s="1"/>
  <c r="H179" i="51" s="1"/>
  <c r="B179" i="51"/>
  <c r="I178" i="51"/>
  <c r="C178" i="51"/>
  <c r="B178" i="51"/>
  <c r="E178" i="51" s="1"/>
  <c r="F178" i="51" s="1"/>
  <c r="G178" i="51" s="1"/>
  <c r="H178" i="51" s="1"/>
  <c r="J178" i="51" s="1"/>
  <c r="I177" i="51"/>
  <c r="C177" i="51"/>
  <c r="B177" i="51"/>
  <c r="E177" i="51" s="1"/>
  <c r="F177" i="51" s="1"/>
  <c r="G177" i="51" s="1"/>
  <c r="H177" i="51" s="1"/>
  <c r="I176" i="51"/>
  <c r="F176" i="51"/>
  <c r="G176" i="51" s="1"/>
  <c r="H176" i="51" s="1"/>
  <c r="C176" i="51"/>
  <c r="B176" i="51"/>
  <c r="E176" i="51" s="1"/>
  <c r="I175" i="51"/>
  <c r="F175" i="51"/>
  <c r="G175" i="51" s="1"/>
  <c r="H175" i="51" s="1"/>
  <c r="J175" i="51" s="1"/>
  <c r="E175" i="51"/>
  <c r="C175" i="51"/>
  <c r="B175" i="51"/>
  <c r="I174" i="51"/>
  <c r="E174" i="51"/>
  <c r="F174" i="51" s="1"/>
  <c r="G174" i="51" s="1"/>
  <c r="H174" i="51" s="1"/>
  <c r="J174" i="51" s="1"/>
  <c r="C174" i="51"/>
  <c r="B174" i="51"/>
  <c r="I173" i="51"/>
  <c r="C173" i="51"/>
  <c r="B173" i="51"/>
  <c r="E173" i="51" s="1"/>
  <c r="F173" i="51" s="1"/>
  <c r="G173" i="51" s="1"/>
  <c r="H173" i="51" s="1"/>
  <c r="J173" i="51" s="1"/>
  <c r="I172" i="51"/>
  <c r="E172" i="51"/>
  <c r="F172" i="51" s="1"/>
  <c r="G172" i="51" s="1"/>
  <c r="H172" i="51" s="1"/>
  <c r="C172" i="51"/>
  <c r="B172" i="51"/>
  <c r="I171" i="51"/>
  <c r="C171" i="51"/>
  <c r="E171" i="51" s="1"/>
  <c r="F171" i="51" s="1"/>
  <c r="G171" i="51" s="1"/>
  <c r="H171" i="51" s="1"/>
  <c r="B171" i="51"/>
  <c r="I170" i="51"/>
  <c r="C170" i="51"/>
  <c r="B170" i="51"/>
  <c r="E170" i="51" s="1"/>
  <c r="F170" i="51" s="1"/>
  <c r="G170" i="51" s="1"/>
  <c r="H170" i="51" s="1"/>
  <c r="I169" i="51"/>
  <c r="G169" i="51"/>
  <c r="H169" i="51" s="1"/>
  <c r="C169" i="51"/>
  <c r="B169" i="51"/>
  <c r="E169" i="51" s="1"/>
  <c r="F169" i="51" s="1"/>
  <c r="I168" i="51"/>
  <c r="F168" i="51"/>
  <c r="G168" i="51" s="1"/>
  <c r="H168" i="51" s="1"/>
  <c r="J168" i="51" s="1"/>
  <c r="C168" i="51"/>
  <c r="B168" i="51"/>
  <c r="E168" i="51" s="1"/>
  <c r="I167" i="51"/>
  <c r="H167" i="51"/>
  <c r="F167" i="51"/>
  <c r="G167" i="51" s="1"/>
  <c r="E167" i="51"/>
  <c r="C167" i="51"/>
  <c r="B167" i="51"/>
  <c r="I166" i="51"/>
  <c r="C166" i="51"/>
  <c r="E166" i="51" s="1"/>
  <c r="F166" i="51" s="1"/>
  <c r="G166" i="51" s="1"/>
  <c r="H166" i="51" s="1"/>
  <c r="J166" i="51" s="1"/>
  <c r="B166" i="51"/>
  <c r="I165" i="51"/>
  <c r="C165" i="51"/>
  <c r="B165" i="51"/>
  <c r="E165" i="51" s="1"/>
  <c r="F165" i="51" s="1"/>
  <c r="G165" i="51" s="1"/>
  <c r="H165" i="51" s="1"/>
  <c r="J165" i="51" s="1"/>
  <c r="I164" i="51"/>
  <c r="C164" i="51"/>
  <c r="B164" i="51"/>
  <c r="E164" i="51" s="1"/>
  <c r="F164" i="51" s="1"/>
  <c r="G164" i="51" s="1"/>
  <c r="H164" i="51" s="1"/>
  <c r="J164" i="51" s="1"/>
  <c r="I163" i="51"/>
  <c r="C163" i="51"/>
  <c r="E163" i="51" s="1"/>
  <c r="F163" i="51" s="1"/>
  <c r="G163" i="51" s="1"/>
  <c r="H163" i="51" s="1"/>
  <c r="B163" i="51"/>
  <c r="I162" i="51"/>
  <c r="C162" i="51"/>
  <c r="B162" i="51"/>
  <c r="E162" i="51" s="1"/>
  <c r="F162" i="51" s="1"/>
  <c r="G162" i="51" s="1"/>
  <c r="H162" i="51" s="1"/>
  <c r="I161" i="51"/>
  <c r="G161" i="51"/>
  <c r="H161" i="51" s="1"/>
  <c r="C161" i="51"/>
  <c r="B161" i="51"/>
  <c r="E161" i="51" s="1"/>
  <c r="F161" i="51" s="1"/>
  <c r="I160" i="51"/>
  <c r="G160" i="51"/>
  <c r="H160" i="51" s="1"/>
  <c r="J160" i="51" s="1"/>
  <c r="F160" i="51"/>
  <c r="C160" i="51"/>
  <c r="B160" i="51"/>
  <c r="E160" i="51" s="1"/>
  <c r="I159" i="51"/>
  <c r="F159" i="51"/>
  <c r="G159" i="51" s="1"/>
  <c r="H159" i="51" s="1"/>
  <c r="E159" i="51"/>
  <c r="C159" i="51"/>
  <c r="B159" i="51"/>
  <c r="I158" i="51"/>
  <c r="E158" i="51"/>
  <c r="F158" i="51" s="1"/>
  <c r="G158" i="51" s="1"/>
  <c r="H158" i="51" s="1"/>
  <c r="C158" i="51"/>
  <c r="B158" i="51"/>
  <c r="I157" i="51"/>
  <c r="C157" i="51"/>
  <c r="B157" i="51"/>
  <c r="I156" i="51"/>
  <c r="E156" i="51"/>
  <c r="F156" i="51" s="1"/>
  <c r="G156" i="51" s="1"/>
  <c r="H156" i="51" s="1"/>
  <c r="C156" i="51"/>
  <c r="B156" i="51"/>
  <c r="I155" i="51"/>
  <c r="C155" i="51"/>
  <c r="E155" i="51" s="1"/>
  <c r="F155" i="51" s="1"/>
  <c r="G155" i="51" s="1"/>
  <c r="H155" i="51" s="1"/>
  <c r="B155" i="51"/>
  <c r="I154" i="51"/>
  <c r="C154" i="51"/>
  <c r="B154" i="51"/>
  <c r="E154" i="51" s="1"/>
  <c r="F154" i="51" s="1"/>
  <c r="G154" i="51" s="1"/>
  <c r="H154" i="51" s="1"/>
  <c r="I153" i="51"/>
  <c r="C153" i="51"/>
  <c r="B153" i="51"/>
  <c r="E153" i="51" s="1"/>
  <c r="F153" i="51" s="1"/>
  <c r="G153" i="51" s="1"/>
  <c r="H153" i="51" s="1"/>
  <c r="J153" i="51" s="1"/>
  <c r="I152" i="51"/>
  <c r="G152" i="51"/>
  <c r="H152" i="51" s="1"/>
  <c r="F152" i="51"/>
  <c r="C152" i="51"/>
  <c r="B152" i="51"/>
  <c r="E152" i="51" s="1"/>
  <c r="I151" i="51"/>
  <c r="F151" i="51"/>
  <c r="G151" i="51" s="1"/>
  <c r="H151" i="51" s="1"/>
  <c r="J151" i="51" s="1"/>
  <c r="E151" i="51"/>
  <c r="C151" i="51"/>
  <c r="B151" i="51"/>
  <c r="I150" i="51"/>
  <c r="E150" i="51"/>
  <c r="F150" i="51" s="1"/>
  <c r="G150" i="51" s="1"/>
  <c r="H150" i="51" s="1"/>
  <c r="J150" i="51" s="1"/>
  <c r="C150" i="51"/>
  <c r="B150" i="51"/>
  <c r="I149" i="51"/>
  <c r="C149" i="51"/>
  <c r="B149" i="51"/>
  <c r="I148" i="51"/>
  <c r="E148" i="51"/>
  <c r="F148" i="51" s="1"/>
  <c r="G148" i="51" s="1"/>
  <c r="H148" i="51" s="1"/>
  <c r="C148" i="51"/>
  <c r="B148" i="51"/>
  <c r="I147" i="51"/>
  <c r="C147" i="51"/>
  <c r="E147" i="51" s="1"/>
  <c r="F147" i="51" s="1"/>
  <c r="G147" i="51" s="1"/>
  <c r="H147" i="51" s="1"/>
  <c r="B147" i="51"/>
  <c r="I146" i="51"/>
  <c r="C146" i="51"/>
  <c r="B146" i="51"/>
  <c r="E146" i="51" s="1"/>
  <c r="F146" i="51" s="1"/>
  <c r="G146" i="51" s="1"/>
  <c r="H146" i="51" s="1"/>
  <c r="I145" i="51"/>
  <c r="C145" i="51"/>
  <c r="B145" i="51"/>
  <c r="E145" i="51" s="1"/>
  <c r="F145" i="51" s="1"/>
  <c r="G145" i="51" s="1"/>
  <c r="H145" i="51" s="1"/>
  <c r="I144" i="51"/>
  <c r="F144" i="51"/>
  <c r="G144" i="51" s="1"/>
  <c r="H144" i="51" s="1"/>
  <c r="J144" i="51" s="1"/>
  <c r="C144" i="51"/>
  <c r="B144" i="51"/>
  <c r="E144" i="51" s="1"/>
  <c r="I143" i="51"/>
  <c r="F143" i="51"/>
  <c r="G143" i="51" s="1"/>
  <c r="H143" i="51" s="1"/>
  <c r="J143" i="51" s="1"/>
  <c r="E143" i="51"/>
  <c r="C143" i="51"/>
  <c r="B143" i="51"/>
  <c r="I142" i="51"/>
  <c r="C142" i="51"/>
  <c r="E142" i="51" s="1"/>
  <c r="F142" i="51" s="1"/>
  <c r="G142" i="51" s="1"/>
  <c r="H142" i="51" s="1"/>
  <c r="J142" i="51" s="1"/>
  <c r="B142" i="51"/>
  <c r="I141" i="51"/>
  <c r="C141" i="51"/>
  <c r="B141" i="51"/>
  <c r="E141" i="51" s="1"/>
  <c r="F141" i="51" s="1"/>
  <c r="G141" i="51" s="1"/>
  <c r="H141" i="51" s="1"/>
  <c r="I140" i="51"/>
  <c r="C140" i="51"/>
  <c r="B140" i="51"/>
  <c r="E140" i="51" s="1"/>
  <c r="F140" i="51" s="1"/>
  <c r="G140" i="51" s="1"/>
  <c r="H140" i="51" s="1"/>
  <c r="J140" i="51" s="1"/>
  <c r="I139" i="51"/>
  <c r="C139" i="51"/>
  <c r="E139" i="51" s="1"/>
  <c r="F139" i="51" s="1"/>
  <c r="G139" i="51" s="1"/>
  <c r="H139" i="51" s="1"/>
  <c r="B139" i="51"/>
  <c r="I138" i="51"/>
  <c r="C138" i="51"/>
  <c r="B138" i="51"/>
  <c r="E138" i="51" s="1"/>
  <c r="F138" i="51" s="1"/>
  <c r="G138" i="51" s="1"/>
  <c r="H138" i="51" s="1"/>
  <c r="I137" i="51"/>
  <c r="C137" i="51"/>
  <c r="B137" i="51"/>
  <c r="E137" i="51" s="1"/>
  <c r="F137" i="51" s="1"/>
  <c r="G137" i="51" s="1"/>
  <c r="H137" i="51" s="1"/>
  <c r="I136" i="51"/>
  <c r="G136" i="51"/>
  <c r="H136" i="51" s="1"/>
  <c r="F136" i="51"/>
  <c r="C136" i="51"/>
  <c r="B136" i="51"/>
  <c r="E136" i="51" s="1"/>
  <c r="I135" i="51"/>
  <c r="H135" i="51"/>
  <c r="J135" i="51" s="1"/>
  <c r="F135" i="51"/>
  <c r="G135" i="51" s="1"/>
  <c r="E135" i="51"/>
  <c r="C135" i="51"/>
  <c r="B135" i="51"/>
  <c r="I134" i="51"/>
  <c r="C134" i="51"/>
  <c r="E134" i="51" s="1"/>
  <c r="F134" i="51" s="1"/>
  <c r="G134" i="51" s="1"/>
  <c r="H134" i="51" s="1"/>
  <c r="J134" i="51" s="1"/>
  <c r="B134" i="51"/>
  <c r="I133" i="51"/>
  <c r="C133" i="51"/>
  <c r="B133" i="51"/>
  <c r="I132" i="51"/>
  <c r="C132" i="51"/>
  <c r="B132" i="51"/>
  <c r="E132" i="51" s="1"/>
  <c r="F132" i="51" s="1"/>
  <c r="G132" i="51" s="1"/>
  <c r="H132" i="51" s="1"/>
  <c r="I131" i="51"/>
  <c r="C131" i="51"/>
  <c r="E131" i="51" s="1"/>
  <c r="F131" i="51" s="1"/>
  <c r="G131" i="51" s="1"/>
  <c r="H131" i="51" s="1"/>
  <c r="B131" i="51"/>
  <c r="I130" i="51"/>
  <c r="C130" i="51"/>
  <c r="B130" i="51"/>
  <c r="E130" i="51" s="1"/>
  <c r="F130" i="51" s="1"/>
  <c r="G130" i="51" s="1"/>
  <c r="H130" i="51" s="1"/>
  <c r="I129" i="51"/>
  <c r="G129" i="51"/>
  <c r="H129" i="51" s="1"/>
  <c r="J129" i="51" s="1"/>
  <c r="C129" i="51"/>
  <c r="B129" i="51"/>
  <c r="E129" i="51" s="1"/>
  <c r="F129" i="51" s="1"/>
  <c r="I128" i="51"/>
  <c r="G128" i="51"/>
  <c r="H128" i="51" s="1"/>
  <c r="F128" i="51"/>
  <c r="C128" i="51"/>
  <c r="B128" i="51"/>
  <c r="E128" i="51" s="1"/>
  <c r="I127" i="51"/>
  <c r="H127" i="51"/>
  <c r="F127" i="51"/>
  <c r="G127" i="51" s="1"/>
  <c r="E127" i="51"/>
  <c r="C127" i="51"/>
  <c r="B127" i="51"/>
  <c r="I126" i="51"/>
  <c r="C126" i="51"/>
  <c r="E126" i="51" s="1"/>
  <c r="F126" i="51" s="1"/>
  <c r="G126" i="51" s="1"/>
  <c r="H126" i="51" s="1"/>
  <c r="B126" i="51"/>
  <c r="I125" i="51"/>
  <c r="C125" i="51"/>
  <c r="B125" i="51"/>
  <c r="I124" i="51"/>
  <c r="C124" i="51"/>
  <c r="B124" i="51"/>
  <c r="E124" i="51" s="1"/>
  <c r="F124" i="51" s="1"/>
  <c r="G124" i="51" s="1"/>
  <c r="H124" i="51" s="1"/>
  <c r="J124" i="51" s="1"/>
  <c r="I123" i="51"/>
  <c r="C123" i="51"/>
  <c r="E123" i="51" s="1"/>
  <c r="F123" i="51" s="1"/>
  <c r="G123" i="51" s="1"/>
  <c r="H123" i="51" s="1"/>
  <c r="B123" i="51"/>
  <c r="I122" i="51"/>
  <c r="C122" i="51"/>
  <c r="B122" i="51"/>
  <c r="E122" i="51" s="1"/>
  <c r="F122" i="51" s="1"/>
  <c r="G122" i="51" s="1"/>
  <c r="H122" i="51" s="1"/>
  <c r="I121" i="51"/>
  <c r="C121" i="51"/>
  <c r="B121" i="51"/>
  <c r="E121" i="51" s="1"/>
  <c r="F121" i="51" s="1"/>
  <c r="G121" i="51" s="1"/>
  <c r="H121" i="51" s="1"/>
  <c r="J121" i="51" s="1"/>
  <c r="I120" i="51"/>
  <c r="F120" i="51"/>
  <c r="G120" i="51" s="1"/>
  <c r="H120" i="51" s="1"/>
  <c r="J120" i="51" s="1"/>
  <c r="C120" i="51"/>
  <c r="B120" i="51"/>
  <c r="E120" i="51" s="1"/>
  <c r="I119" i="51"/>
  <c r="F119" i="51"/>
  <c r="G119" i="51" s="1"/>
  <c r="H119" i="51" s="1"/>
  <c r="E119" i="51"/>
  <c r="C119" i="51"/>
  <c r="B119" i="51"/>
  <c r="I118" i="51"/>
  <c r="E118" i="51"/>
  <c r="F118" i="51" s="1"/>
  <c r="G118" i="51" s="1"/>
  <c r="H118" i="51" s="1"/>
  <c r="C118" i="51"/>
  <c r="B118" i="51"/>
  <c r="I117" i="51"/>
  <c r="F117" i="51"/>
  <c r="G117" i="51" s="1"/>
  <c r="H117" i="51" s="1"/>
  <c r="C117" i="51"/>
  <c r="B117" i="51"/>
  <c r="E117" i="51" s="1"/>
  <c r="I116" i="51"/>
  <c r="E116" i="51"/>
  <c r="F116" i="51" s="1"/>
  <c r="G116" i="51" s="1"/>
  <c r="H116" i="51" s="1"/>
  <c r="J116" i="51" s="1"/>
  <c r="C116" i="51"/>
  <c r="B116" i="51"/>
  <c r="I115" i="51"/>
  <c r="C115" i="51"/>
  <c r="E115" i="51" s="1"/>
  <c r="F115" i="51" s="1"/>
  <c r="G115" i="51" s="1"/>
  <c r="H115" i="51" s="1"/>
  <c r="B115" i="51"/>
  <c r="I114" i="51"/>
  <c r="C114" i="51"/>
  <c r="B114" i="51"/>
  <c r="E114" i="51" s="1"/>
  <c r="F114" i="51" s="1"/>
  <c r="G114" i="51" s="1"/>
  <c r="H114" i="51" s="1"/>
  <c r="J114" i="51" s="1"/>
  <c r="I113" i="51"/>
  <c r="C113" i="51"/>
  <c r="B113" i="51"/>
  <c r="E113" i="51" s="1"/>
  <c r="F113" i="51" s="1"/>
  <c r="G113" i="51" s="1"/>
  <c r="H113" i="51" s="1"/>
  <c r="I112" i="51"/>
  <c r="C112" i="51"/>
  <c r="B112" i="51"/>
  <c r="E112" i="51" s="1"/>
  <c r="F112" i="51" s="1"/>
  <c r="G112" i="51" s="1"/>
  <c r="H112" i="51" s="1"/>
  <c r="I111" i="51"/>
  <c r="G111" i="51"/>
  <c r="H111" i="51" s="1"/>
  <c r="C111" i="51"/>
  <c r="B111" i="51"/>
  <c r="E111" i="51" s="1"/>
  <c r="F111" i="51" s="1"/>
  <c r="I110" i="51"/>
  <c r="H110" i="51"/>
  <c r="J110" i="51" s="1"/>
  <c r="C110" i="51"/>
  <c r="B110" i="51"/>
  <c r="E110" i="51" s="1"/>
  <c r="F110" i="51" s="1"/>
  <c r="G110" i="51" s="1"/>
  <c r="I109" i="51"/>
  <c r="C109" i="51"/>
  <c r="B109" i="51"/>
  <c r="E109" i="51" s="1"/>
  <c r="F109" i="51" s="1"/>
  <c r="G109" i="51" s="1"/>
  <c r="H109" i="51" s="1"/>
  <c r="I108" i="51"/>
  <c r="G108" i="51"/>
  <c r="H108" i="51" s="1"/>
  <c r="C108" i="51"/>
  <c r="B108" i="51"/>
  <c r="E108" i="51" s="1"/>
  <c r="F108" i="51" s="1"/>
  <c r="I107" i="51"/>
  <c r="G107" i="51"/>
  <c r="H107" i="51" s="1"/>
  <c r="J107" i="51" s="1"/>
  <c r="C107" i="51"/>
  <c r="B107" i="51"/>
  <c r="E107" i="51" s="1"/>
  <c r="F107" i="51" s="1"/>
  <c r="I106" i="51"/>
  <c r="C106" i="51"/>
  <c r="B106" i="51"/>
  <c r="E106" i="51" s="1"/>
  <c r="F106" i="51" s="1"/>
  <c r="G106" i="51" s="1"/>
  <c r="H106" i="51" s="1"/>
  <c r="I105" i="51"/>
  <c r="C105" i="51"/>
  <c r="B105" i="51"/>
  <c r="E105" i="51" s="1"/>
  <c r="F105" i="51" s="1"/>
  <c r="G105" i="51" s="1"/>
  <c r="H105" i="51" s="1"/>
  <c r="J105" i="51" s="1"/>
  <c r="I104" i="51"/>
  <c r="C104" i="51"/>
  <c r="B104" i="51"/>
  <c r="E104" i="51" s="1"/>
  <c r="F104" i="51" s="1"/>
  <c r="G104" i="51" s="1"/>
  <c r="H104" i="51" s="1"/>
  <c r="I103" i="51"/>
  <c r="G103" i="51"/>
  <c r="H103" i="51" s="1"/>
  <c r="C103" i="51"/>
  <c r="B103" i="51"/>
  <c r="E103" i="51" s="1"/>
  <c r="F103" i="51" s="1"/>
  <c r="I102" i="51"/>
  <c r="H102" i="51"/>
  <c r="C102" i="51"/>
  <c r="B102" i="51"/>
  <c r="E102" i="51" s="1"/>
  <c r="F102" i="51" s="1"/>
  <c r="G102" i="51" s="1"/>
  <c r="I101" i="51"/>
  <c r="C101" i="51"/>
  <c r="B101" i="51"/>
  <c r="E101" i="51" s="1"/>
  <c r="F101" i="51" s="1"/>
  <c r="G101" i="51" s="1"/>
  <c r="H101" i="51" s="1"/>
  <c r="I100" i="51"/>
  <c r="G100" i="51"/>
  <c r="H100" i="51" s="1"/>
  <c r="J100" i="51" s="1"/>
  <c r="C100" i="51"/>
  <c r="B100" i="51"/>
  <c r="E100" i="51" s="1"/>
  <c r="F100" i="51" s="1"/>
  <c r="I99" i="51"/>
  <c r="G99" i="51"/>
  <c r="H99" i="51" s="1"/>
  <c r="C99" i="51"/>
  <c r="B99" i="51"/>
  <c r="E99" i="51" s="1"/>
  <c r="F99" i="51" s="1"/>
  <c r="I98" i="51"/>
  <c r="C98" i="51"/>
  <c r="B98" i="51"/>
  <c r="E98" i="51" s="1"/>
  <c r="F98" i="51" s="1"/>
  <c r="G98" i="51" s="1"/>
  <c r="H98" i="51" s="1"/>
  <c r="I97" i="51"/>
  <c r="C97" i="51"/>
  <c r="B97" i="51"/>
  <c r="E97" i="51" s="1"/>
  <c r="F97" i="51" s="1"/>
  <c r="G97" i="51" s="1"/>
  <c r="H97" i="51" s="1"/>
  <c r="J97" i="51" s="1"/>
  <c r="I96" i="51"/>
  <c r="C96" i="51"/>
  <c r="B96" i="51"/>
  <c r="E96" i="51" s="1"/>
  <c r="F96" i="51" s="1"/>
  <c r="G96" i="51" s="1"/>
  <c r="H96" i="51" s="1"/>
  <c r="J96" i="51" s="1"/>
  <c r="I95" i="51"/>
  <c r="G95" i="51"/>
  <c r="H95" i="51" s="1"/>
  <c r="C95" i="51"/>
  <c r="B95" i="51"/>
  <c r="E95" i="51" s="1"/>
  <c r="F95" i="51" s="1"/>
  <c r="I94" i="51"/>
  <c r="C94" i="51"/>
  <c r="B94" i="51"/>
  <c r="E94" i="51" s="1"/>
  <c r="F94" i="51" s="1"/>
  <c r="G94" i="51" s="1"/>
  <c r="H94" i="51" s="1"/>
  <c r="J94" i="51" s="1"/>
  <c r="I93" i="51"/>
  <c r="C93" i="51"/>
  <c r="B93" i="51"/>
  <c r="E93" i="51" s="1"/>
  <c r="F93" i="51" s="1"/>
  <c r="G93" i="51" s="1"/>
  <c r="H93" i="51" s="1"/>
  <c r="J93" i="51" s="1"/>
  <c r="I92" i="51"/>
  <c r="G92" i="51"/>
  <c r="H92" i="51" s="1"/>
  <c r="C92" i="51"/>
  <c r="B92" i="51"/>
  <c r="E92" i="51" s="1"/>
  <c r="F92" i="51" s="1"/>
  <c r="I91" i="51"/>
  <c r="C91" i="51"/>
  <c r="B91" i="51"/>
  <c r="I90" i="51"/>
  <c r="C90" i="51"/>
  <c r="B90" i="51"/>
  <c r="E90" i="51" s="1"/>
  <c r="F90" i="51" s="1"/>
  <c r="G90" i="51" s="1"/>
  <c r="H90" i="51" s="1"/>
  <c r="J90" i="51" s="1"/>
  <c r="I89" i="51"/>
  <c r="C89" i="51"/>
  <c r="B89" i="51"/>
  <c r="E89" i="51" s="1"/>
  <c r="F89" i="51" s="1"/>
  <c r="G89" i="51" s="1"/>
  <c r="H89" i="51" s="1"/>
  <c r="J89" i="51" s="1"/>
  <c r="I88" i="51"/>
  <c r="C88" i="51"/>
  <c r="B88" i="51"/>
  <c r="E88" i="51" s="1"/>
  <c r="F88" i="51" s="1"/>
  <c r="G88" i="51" s="1"/>
  <c r="H88" i="51" s="1"/>
  <c r="I87" i="51"/>
  <c r="C87" i="51"/>
  <c r="B87" i="51"/>
  <c r="I86" i="51"/>
  <c r="C86" i="51"/>
  <c r="B86" i="51"/>
  <c r="E86" i="51" s="1"/>
  <c r="F86" i="51" s="1"/>
  <c r="G86" i="51" s="1"/>
  <c r="H86" i="51" s="1"/>
  <c r="J86" i="51" s="1"/>
  <c r="I85" i="51"/>
  <c r="C85" i="51"/>
  <c r="B85" i="51"/>
  <c r="E85" i="51" s="1"/>
  <c r="F85" i="51" s="1"/>
  <c r="G85" i="51" s="1"/>
  <c r="H85" i="51" s="1"/>
  <c r="I84" i="51"/>
  <c r="G84" i="51"/>
  <c r="H84" i="51" s="1"/>
  <c r="C84" i="51"/>
  <c r="B84" i="51"/>
  <c r="E84" i="51" s="1"/>
  <c r="F84" i="51" s="1"/>
  <c r="I83" i="51"/>
  <c r="C83" i="51"/>
  <c r="B83" i="51"/>
  <c r="I82" i="51"/>
  <c r="C82" i="51"/>
  <c r="B82" i="51"/>
  <c r="E82" i="51" s="1"/>
  <c r="F82" i="51" s="1"/>
  <c r="G82" i="51" s="1"/>
  <c r="H82" i="51" s="1"/>
  <c r="J81" i="51"/>
  <c r="I81" i="51"/>
  <c r="C81" i="51"/>
  <c r="B81" i="51"/>
  <c r="E81" i="51" s="1"/>
  <c r="F81" i="51" s="1"/>
  <c r="G81" i="51" s="1"/>
  <c r="H81" i="51" s="1"/>
  <c r="I80" i="51"/>
  <c r="C80" i="51"/>
  <c r="B80" i="51"/>
  <c r="E80" i="51" s="1"/>
  <c r="F80" i="51" s="1"/>
  <c r="G80" i="51" s="1"/>
  <c r="H80" i="51" s="1"/>
  <c r="I79" i="51"/>
  <c r="C79" i="51"/>
  <c r="B79" i="51"/>
  <c r="I78" i="51"/>
  <c r="H78" i="51"/>
  <c r="C78" i="51"/>
  <c r="B78" i="51"/>
  <c r="E78" i="51" s="1"/>
  <c r="F78" i="51" s="1"/>
  <c r="G78" i="51" s="1"/>
  <c r="I77" i="51"/>
  <c r="C77" i="51"/>
  <c r="B77" i="51"/>
  <c r="E77" i="51" s="1"/>
  <c r="F77" i="51" s="1"/>
  <c r="G77" i="51" s="1"/>
  <c r="H77" i="51" s="1"/>
  <c r="I76" i="51"/>
  <c r="G76" i="51"/>
  <c r="H76" i="51" s="1"/>
  <c r="C76" i="51"/>
  <c r="B76" i="51"/>
  <c r="E76" i="51" s="1"/>
  <c r="F76" i="51" s="1"/>
  <c r="I75" i="51"/>
  <c r="C75" i="51"/>
  <c r="B75" i="51"/>
  <c r="I74" i="51"/>
  <c r="H74" i="51"/>
  <c r="C74" i="51"/>
  <c r="B74" i="51"/>
  <c r="E74" i="51" s="1"/>
  <c r="F74" i="51" s="1"/>
  <c r="G74" i="51" s="1"/>
  <c r="I73" i="51"/>
  <c r="C73" i="51"/>
  <c r="B73" i="51"/>
  <c r="I72" i="51"/>
  <c r="C72" i="51"/>
  <c r="B72" i="51"/>
  <c r="E72" i="51" s="1"/>
  <c r="F72" i="51" s="1"/>
  <c r="G72" i="51" s="1"/>
  <c r="H72" i="51" s="1"/>
  <c r="I71" i="51"/>
  <c r="C71" i="51"/>
  <c r="B71" i="51"/>
  <c r="I70" i="51"/>
  <c r="C70" i="51"/>
  <c r="B70" i="51"/>
  <c r="E70" i="51" s="1"/>
  <c r="F70" i="51" s="1"/>
  <c r="G70" i="51" s="1"/>
  <c r="H70" i="51" s="1"/>
  <c r="J70" i="51" s="1"/>
  <c r="I69" i="51"/>
  <c r="C69" i="51"/>
  <c r="B69" i="51"/>
  <c r="E69" i="51" s="1"/>
  <c r="F69" i="51" s="1"/>
  <c r="G69" i="51" s="1"/>
  <c r="H69" i="51" s="1"/>
  <c r="I68" i="51"/>
  <c r="C68" i="51"/>
  <c r="B68" i="51"/>
  <c r="I67" i="51"/>
  <c r="C67" i="51"/>
  <c r="B67" i="51"/>
  <c r="I66" i="51"/>
  <c r="C66" i="51"/>
  <c r="B66" i="51"/>
  <c r="E66" i="51" s="1"/>
  <c r="F66" i="51" s="1"/>
  <c r="G66" i="51" s="1"/>
  <c r="H66" i="51" s="1"/>
  <c r="I65" i="51"/>
  <c r="C65" i="51"/>
  <c r="B65" i="51"/>
  <c r="I64" i="51"/>
  <c r="C64" i="51"/>
  <c r="B64" i="51"/>
  <c r="I63" i="51"/>
  <c r="H63" i="51"/>
  <c r="C63" i="51"/>
  <c r="B63" i="51"/>
  <c r="E63" i="51" s="1"/>
  <c r="F63" i="51" s="1"/>
  <c r="G63" i="51" s="1"/>
  <c r="I62" i="51"/>
  <c r="C62" i="51"/>
  <c r="B62" i="51"/>
  <c r="E62" i="51" s="1"/>
  <c r="F62" i="51" s="1"/>
  <c r="G62" i="51" s="1"/>
  <c r="H62" i="51" s="1"/>
  <c r="J62" i="51" s="1"/>
  <c r="I61" i="51"/>
  <c r="C61" i="51"/>
  <c r="B61" i="51"/>
  <c r="I60" i="51"/>
  <c r="C60" i="51"/>
  <c r="B60" i="51"/>
  <c r="I59" i="51"/>
  <c r="C59" i="51"/>
  <c r="B59" i="51"/>
  <c r="I58" i="51"/>
  <c r="G58" i="51"/>
  <c r="H58" i="51" s="1"/>
  <c r="C58" i="51"/>
  <c r="B58" i="51"/>
  <c r="E58" i="51" s="1"/>
  <c r="F58" i="51" s="1"/>
  <c r="I57" i="51"/>
  <c r="C57" i="51"/>
  <c r="B57" i="51"/>
  <c r="I56" i="51"/>
  <c r="C56" i="51"/>
  <c r="B56" i="51"/>
  <c r="I55" i="51"/>
  <c r="H55" i="51"/>
  <c r="C55" i="51"/>
  <c r="B55" i="51"/>
  <c r="E55" i="51" s="1"/>
  <c r="F55" i="51" s="1"/>
  <c r="G55" i="51" s="1"/>
  <c r="I54" i="51"/>
  <c r="C54" i="51"/>
  <c r="B54" i="51"/>
  <c r="E54" i="51" s="1"/>
  <c r="F54" i="51" s="1"/>
  <c r="G54" i="51" s="1"/>
  <c r="H54" i="51" s="1"/>
  <c r="J54" i="51" s="1"/>
  <c r="I53" i="51"/>
  <c r="C53" i="51"/>
  <c r="B53" i="51"/>
  <c r="I52" i="51"/>
  <c r="C52" i="51"/>
  <c r="B52" i="51"/>
  <c r="I51" i="51"/>
  <c r="C51" i="51"/>
  <c r="B51" i="51"/>
  <c r="I50" i="51"/>
  <c r="C50" i="51"/>
  <c r="B50" i="51"/>
  <c r="E50" i="51" s="1"/>
  <c r="F50" i="51" s="1"/>
  <c r="G50" i="51" s="1"/>
  <c r="H50" i="51" s="1"/>
  <c r="I49" i="51"/>
  <c r="C49" i="51"/>
  <c r="B49" i="51"/>
  <c r="I48" i="51"/>
  <c r="C48" i="51"/>
  <c r="B48" i="51"/>
  <c r="I47" i="51"/>
  <c r="H47" i="51"/>
  <c r="C47" i="51"/>
  <c r="B47" i="51"/>
  <c r="E47" i="51" s="1"/>
  <c r="F47" i="51" s="1"/>
  <c r="G47" i="51" s="1"/>
  <c r="I46" i="51"/>
  <c r="C46" i="51"/>
  <c r="B46" i="51"/>
  <c r="E46" i="51" s="1"/>
  <c r="F46" i="51" s="1"/>
  <c r="G46" i="51" s="1"/>
  <c r="H46" i="51" s="1"/>
  <c r="J46" i="51" s="1"/>
  <c r="I45" i="51"/>
  <c r="C45" i="51"/>
  <c r="B45" i="51"/>
  <c r="I44" i="51"/>
  <c r="C44" i="51"/>
  <c r="B44" i="51"/>
  <c r="I43" i="51"/>
  <c r="C43" i="51"/>
  <c r="B43" i="51"/>
  <c r="I42" i="51"/>
  <c r="G42" i="51"/>
  <c r="H42" i="51" s="1"/>
  <c r="C42" i="51"/>
  <c r="B42" i="51"/>
  <c r="E42" i="51" s="1"/>
  <c r="F42" i="51" s="1"/>
  <c r="I41" i="51"/>
  <c r="C41" i="51"/>
  <c r="B41" i="51"/>
  <c r="I40" i="51"/>
  <c r="C40" i="51"/>
  <c r="B40" i="51"/>
  <c r="I39" i="51"/>
  <c r="H39" i="51"/>
  <c r="C39" i="51"/>
  <c r="B39" i="51"/>
  <c r="E39" i="51" s="1"/>
  <c r="F39" i="51" s="1"/>
  <c r="G39" i="51" s="1"/>
  <c r="I38" i="51"/>
  <c r="C38" i="51"/>
  <c r="B38" i="51"/>
  <c r="E38" i="51" s="1"/>
  <c r="F38" i="51" s="1"/>
  <c r="G38" i="51" s="1"/>
  <c r="H38" i="51" s="1"/>
  <c r="J38" i="51" s="1"/>
  <c r="I37" i="51"/>
  <c r="C37" i="51"/>
  <c r="B37" i="51"/>
  <c r="I36" i="51"/>
  <c r="C36" i="51"/>
  <c r="B36" i="51"/>
  <c r="I35" i="51"/>
  <c r="C35" i="51"/>
  <c r="B35" i="51"/>
  <c r="I34" i="51"/>
  <c r="C34" i="51"/>
  <c r="B34" i="51"/>
  <c r="E34" i="51" s="1"/>
  <c r="F34" i="51" s="1"/>
  <c r="G34" i="51" s="1"/>
  <c r="H34" i="51" s="1"/>
  <c r="I33" i="51"/>
  <c r="C33" i="51"/>
  <c r="B33" i="51"/>
  <c r="I32" i="51"/>
  <c r="C32" i="51"/>
  <c r="B32" i="51"/>
  <c r="I31" i="51"/>
  <c r="H31" i="51"/>
  <c r="C31" i="51"/>
  <c r="B31" i="51"/>
  <c r="E31" i="51" s="1"/>
  <c r="F31" i="51" s="1"/>
  <c r="G31" i="51" s="1"/>
  <c r="I30" i="51"/>
  <c r="C30" i="51"/>
  <c r="B30" i="51"/>
  <c r="E30" i="51" s="1"/>
  <c r="F30" i="51" s="1"/>
  <c r="G30" i="51" s="1"/>
  <c r="H30" i="51" s="1"/>
  <c r="J30" i="51" s="1"/>
  <c r="I29" i="51"/>
  <c r="C29" i="51"/>
  <c r="B29" i="51"/>
  <c r="I28" i="51"/>
  <c r="C28" i="51"/>
  <c r="B28" i="51"/>
  <c r="I27" i="51"/>
  <c r="C27" i="51"/>
  <c r="B27" i="51"/>
  <c r="I26" i="51"/>
  <c r="G26" i="51"/>
  <c r="H26" i="51" s="1"/>
  <c r="C26" i="51"/>
  <c r="B26" i="51"/>
  <c r="E26" i="51" s="1"/>
  <c r="F26" i="51" s="1"/>
  <c r="I25" i="51"/>
  <c r="C25" i="51"/>
  <c r="B25" i="51"/>
  <c r="I24" i="51"/>
  <c r="C24" i="51"/>
  <c r="B24" i="51"/>
  <c r="I23" i="51"/>
  <c r="H23" i="51"/>
  <c r="C23" i="51"/>
  <c r="B23" i="51"/>
  <c r="E23" i="51" s="1"/>
  <c r="F23" i="51" s="1"/>
  <c r="G23" i="51" s="1"/>
  <c r="I22" i="51"/>
  <c r="C22" i="51"/>
  <c r="B22" i="51"/>
  <c r="E22" i="51" s="1"/>
  <c r="F22" i="51" s="1"/>
  <c r="G22" i="51" s="1"/>
  <c r="H22" i="51" s="1"/>
  <c r="J22" i="51" s="1"/>
  <c r="I21" i="51"/>
  <c r="C21" i="51"/>
  <c r="B21" i="51"/>
  <c r="I20" i="51"/>
  <c r="E20" i="51"/>
  <c r="F20" i="51" s="1"/>
  <c r="G20" i="51" s="1"/>
  <c r="H20" i="51" s="1"/>
  <c r="J20" i="51" s="1"/>
  <c r="C20" i="51"/>
  <c r="B20" i="51"/>
  <c r="I19" i="51"/>
  <c r="F19" i="51"/>
  <c r="G19" i="51" s="1"/>
  <c r="H19" i="51" s="1"/>
  <c r="E19" i="51"/>
  <c r="C19" i="51"/>
  <c r="B19" i="51"/>
  <c r="I18" i="51"/>
  <c r="E18" i="51"/>
  <c r="F18" i="51" s="1"/>
  <c r="G18" i="51" s="1"/>
  <c r="H18" i="51" s="1"/>
  <c r="C18" i="51"/>
  <c r="B18" i="51"/>
  <c r="C17" i="51"/>
  <c r="B17" i="51"/>
  <c r="E17" i="51" s="1"/>
  <c r="F17" i="51" s="1"/>
  <c r="G17" i="51" s="1"/>
  <c r="H17" i="51" s="1"/>
  <c r="E16" i="51"/>
  <c r="F16" i="51" s="1"/>
  <c r="G16" i="51" s="1"/>
  <c r="H16" i="51" s="1"/>
  <c r="C16" i="51"/>
  <c r="B16" i="51"/>
  <c r="H15" i="51"/>
  <c r="G15" i="51"/>
  <c r="C15" i="51"/>
  <c r="B15" i="51"/>
  <c r="E15" i="51" s="1"/>
  <c r="F15" i="51" s="1"/>
  <c r="E14" i="51"/>
  <c r="F14" i="51" s="1"/>
  <c r="G14" i="51" s="1"/>
  <c r="H14" i="51" s="1"/>
  <c r="C14" i="51"/>
  <c r="B14" i="51"/>
  <c r="C13" i="51"/>
  <c r="B13" i="51"/>
  <c r="E12" i="51"/>
  <c r="F12" i="51" s="1"/>
  <c r="G12" i="51" s="1"/>
  <c r="H12" i="51" s="1"/>
  <c r="C12" i="51"/>
  <c r="B12" i="51"/>
  <c r="C11" i="51"/>
  <c r="B11" i="51"/>
  <c r="E11" i="51" s="1"/>
  <c r="F11" i="51" s="1"/>
  <c r="G11" i="51" s="1"/>
  <c r="H11" i="51" s="1"/>
  <c r="F10" i="51"/>
  <c r="G10" i="51" s="1"/>
  <c r="H10" i="51" s="1"/>
  <c r="E10" i="51"/>
  <c r="C10" i="51"/>
  <c r="B10" i="51"/>
  <c r="C9" i="51"/>
  <c r="B9" i="51"/>
  <c r="E9" i="51" s="1"/>
  <c r="F9" i="51" s="1"/>
  <c r="G9" i="51" s="1"/>
  <c r="H9" i="51" s="1"/>
  <c r="E8" i="51"/>
  <c r="F8" i="51" s="1"/>
  <c r="G8" i="51" s="1"/>
  <c r="H8" i="51" s="1"/>
  <c r="C8" i="51"/>
  <c r="B8" i="51"/>
  <c r="G7" i="51"/>
  <c r="H7" i="51" s="1"/>
  <c r="C7" i="51"/>
  <c r="B7" i="51"/>
  <c r="E7" i="51" s="1"/>
  <c r="F7" i="51" s="1"/>
  <c r="E6" i="51"/>
  <c r="F6" i="51" s="1"/>
  <c r="G6" i="51" s="1"/>
  <c r="H6" i="51" s="1"/>
  <c r="C6" i="51"/>
  <c r="B6" i="51"/>
  <c r="C181" i="50"/>
  <c r="C180" i="50"/>
  <c r="C179" i="50"/>
  <c r="C178" i="50"/>
  <c r="C177" i="50"/>
  <c r="C176" i="50"/>
  <c r="C175" i="50"/>
  <c r="C174" i="50"/>
  <c r="C173" i="50"/>
  <c r="C172" i="50"/>
  <c r="C171" i="50"/>
  <c r="C170" i="50"/>
  <c r="C169" i="50"/>
  <c r="C168" i="50"/>
  <c r="C167" i="50"/>
  <c r="C166" i="50"/>
  <c r="C165" i="50"/>
  <c r="C164" i="50"/>
  <c r="C163" i="50"/>
  <c r="C162" i="50"/>
  <c r="C161" i="50"/>
  <c r="C160" i="50"/>
  <c r="C159" i="50"/>
  <c r="C158" i="50"/>
  <c r="C157" i="50"/>
  <c r="C156" i="50"/>
  <c r="C155" i="50"/>
  <c r="C154" i="50"/>
  <c r="C153" i="50"/>
  <c r="C152" i="50"/>
  <c r="C151" i="50"/>
  <c r="C150" i="50"/>
  <c r="C149" i="50"/>
  <c r="C148" i="50"/>
  <c r="C147" i="50"/>
  <c r="C146" i="50"/>
  <c r="C145" i="50"/>
  <c r="C144" i="50"/>
  <c r="C143" i="50"/>
  <c r="C142" i="50"/>
  <c r="C141" i="50"/>
  <c r="C140" i="50"/>
  <c r="C139" i="50"/>
  <c r="C138" i="50"/>
  <c r="C137" i="50"/>
  <c r="C136" i="50"/>
  <c r="C135" i="50"/>
  <c r="C134" i="50"/>
  <c r="C133" i="50"/>
  <c r="C132" i="50"/>
  <c r="C131" i="50"/>
  <c r="C130" i="50"/>
  <c r="C129" i="50"/>
  <c r="C128" i="50"/>
  <c r="C127" i="50"/>
  <c r="C126" i="50"/>
  <c r="C125" i="50"/>
  <c r="C124" i="50"/>
  <c r="C123" i="50"/>
  <c r="C122" i="50"/>
  <c r="C121" i="50"/>
  <c r="C120" i="50"/>
  <c r="C119" i="50"/>
  <c r="C118" i="50"/>
  <c r="C117" i="50"/>
  <c r="C116" i="50"/>
  <c r="C115" i="50"/>
  <c r="C114" i="50"/>
  <c r="C113" i="50"/>
  <c r="C112" i="50"/>
  <c r="C111" i="50"/>
  <c r="C110" i="50"/>
  <c r="C109" i="50"/>
  <c r="C108" i="50"/>
  <c r="C107" i="50"/>
  <c r="C106" i="50"/>
  <c r="C105" i="50"/>
  <c r="C104" i="50"/>
  <c r="C103" i="50"/>
  <c r="C102" i="50"/>
  <c r="C101" i="50"/>
  <c r="C100" i="50"/>
  <c r="C99" i="50"/>
  <c r="C98" i="50"/>
  <c r="C97" i="50"/>
  <c r="C96" i="50"/>
  <c r="C95" i="50"/>
  <c r="C94" i="50"/>
  <c r="C93" i="50"/>
  <c r="C92" i="50"/>
  <c r="C91" i="50"/>
  <c r="C90" i="50"/>
  <c r="C89" i="50"/>
  <c r="C88" i="50"/>
  <c r="C87" i="50"/>
  <c r="C86" i="50"/>
  <c r="C85" i="50"/>
  <c r="C84" i="50"/>
  <c r="C83" i="50"/>
  <c r="C82" i="50"/>
  <c r="C81" i="50"/>
  <c r="C80" i="50"/>
  <c r="C79" i="50"/>
  <c r="C78" i="50"/>
  <c r="C77" i="50"/>
  <c r="C76" i="50"/>
  <c r="C75" i="50"/>
  <c r="C74" i="50"/>
  <c r="C73" i="50"/>
  <c r="C72" i="50"/>
  <c r="C71" i="50"/>
  <c r="C70" i="50"/>
  <c r="C69" i="50"/>
  <c r="C68" i="50"/>
  <c r="C67" i="50"/>
  <c r="C66" i="50"/>
  <c r="C65" i="50"/>
  <c r="C64" i="50"/>
  <c r="C63" i="50"/>
  <c r="C62" i="50"/>
  <c r="C61" i="50"/>
  <c r="C60" i="50"/>
  <c r="C59" i="50"/>
  <c r="C58" i="50"/>
  <c r="C57" i="50"/>
  <c r="C56" i="50"/>
  <c r="C55" i="50"/>
  <c r="C54" i="50"/>
  <c r="C53" i="50"/>
  <c r="C52" i="50"/>
  <c r="C51" i="50"/>
  <c r="C50" i="50"/>
  <c r="C49" i="50"/>
  <c r="C48" i="50"/>
  <c r="C47" i="50"/>
  <c r="C46" i="50"/>
  <c r="C45" i="50"/>
  <c r="C44" i="50"/>
  <c r="C43" i="50"/>
  <c r="C42" i="50"/>
  <c r="C41" i="50"/>
  <c r="C40" i="50"/>
  <c r="C39" i="50"/>
  <c r="C38" i="50"/>
  <c r="C37" i="50"/>
  <c r="C36" i="50"/>
  <c r="C35" i="50"/>
  <c r="C34" i="50"/>
  <c r="C33" i="50"/>
  <c r="C32" i="50"/>
  <c r="C31" i="50"/>
  <c r="C30" i="50"/>
  <c r="C29" i="50"/>
  <c r="C28" i="50"/>
  <c r="C27" i="50"/>
  <c r="C26" i="50"/>
  <c r="C25" i="50"/>
  <c r="C24" i="50"/>
  <c r="C23" i="50"/>
  <c r="C22" i="50"/>
  <c r="C21" i="50"/>
  <c r="C20" i="50"/>
  <c r="C19" i="50"/>
  <c r="C18" i="50"/>
  <c r="C17" i="50"/>
  <c r="C8" i="49"/>
  <c r="B8" i="49"/>
  <c r="C7" i="49"/>
  <c r="B7" i="49"/>
  <c r="C6" i="49"/>
  <c r="B6" i="49"/>
  <c r="C5" i="49"/>
  <c r="B5" i="49"/>
  <c r="F181" i="48"/>
  <c r="E181" i="48"/>
  <c r="F180" i="48"/>
  <c r="E180" i="48"/>
  <c r="F179" i="48"/>
  <c r="E179" i="48"/>
  <c r="F178" i="48"/>
  <c r="E178" i="48"/>
  <c r="F177" i="48"/>
  <c r="E177" i="48"/>
  <c r="F176" i="48"/>
  <c r="E176" i="48"/>
  <c r="F175" i="48"/>
  <c r="E175" i="48"/>
  <c r="F174" i="48"/>
  <c r="E174" i="48"/>
  <c r="F173" i="48"/>
  <c r="E173" i="48"/>
  <c r="F172" i="48"/>
  <c r="E172" i="48"/>
  <c r="F171" i="48"/>
  <c r="E171" i="48"/>
  <c r="F170" i="48"/>
  <c r="E170" i="48"/>
  <c r="F169" i="48"/>
  <c r="E169" i="48"/>
  <c r="F168" i="48"/>
  <c r="E168" i="48"/>
  <c r="F167" i="48"/>
  <c r="E167" i="48"/>
  <c r="F166" i="48"/>
  <c r="E166" i="48"/>
  <c r="F165" i="48"/>
  <c r="E165" i="48"/>
  <c r="F164" i="48"/>
  <c r="E164" i="48"/>
  <c r="F163" i="48"/>
  <c r="E163" i="48"/>
  <c r="F162" i="48"/>
  <c r="E162" i="48"/>
  <c r="F161" i="48"/>
  <c r="E161" i="48"/>
  <c r="F160" i="48"/>
  <c r="E160" i="48"/>
  <c r="F159" i="48"/>
  <c r="E159" i="48"/>
  <c r="F158" i="48"/>
  <c r="E158" i="48"/>
  <c r="F157" i="48"/>
  <c r="E157" i="48"/>
  <c r="F156" i="48"/>
  <c r="E156" i="48"/>
  <c r="F155" i="48"/>
  <c r="E155" i="48"/>
  <c r="F154" i="48"/>
  <c r="E154" i="48"/>
  <c r="F153" i="48"/>
  <c r="E153" i="48"/>
  <c r="F152" i="48"/>
  <c r="E152" i="48"/>
  <c r="F151" i="48"/>
  <c r="E151" i="48"/>
  <c r="F150" i="48"/>
  <c r="E150" i="48"/>
  <c r="F149" i="48"/>
  <c r="E149" i="48"/>
  <c r="F148" i="48"/>
  <c r="E148" i="48"/>
  <c r="F147" i="48"/>
  <c r="E147" i="48"/>
  <c r="F146" i="48"/>
  <c r="E146" i="48"/>
  <c r="F145" i="48"/>
  <c r="E145" i="48"/>
  <c r="F144" i="48"/>
  <c r="E144" i="48"/>
  <c r="F143" i="48"/>
  <c r="E143" i="48"/>
  <c r="F142" i="48"/>
  <c r="E142" i="48"/>
  <c r="F141" i="48"/>
  <c r="E141" i="48"/>
  <c r="F140" i="48"/>
  <c r="E140" i="48"/>
  <c r="F139" i="48"/>
  <c r="E139" i="48"/>
  <c r="F138" i="48"/>
  <c r="E138" i="48"/>
  <c r="F137" i="48"/>
  <c r="E137" i="48"/>
  <c r="F136" i="48"/>
  <c r="E136" i="48"/>
  <c r="F135" i="48"/>
  <c r="E135" i="48"/>
  <c r="F134" i="48"/>
  <c r="E134" i="48"/>
  <c r="F133" i="48"/>
  <c r="E133" i="48"/>
  <c r="F132" i="48"/>
  <c r="E132" i="48"/>
  <c r="F131" i="48"/>
  <c r="E131" i="48"/>
  <c r="F130" i="48"/>
  <c r="E130" i="48"/>
  <c r="F129" i="48"/>
  <c r="E129" i="48"/>
  <c r="F128" i="48"/>
  <c r="E128" i="48"/>
  <c r="F127" i="48"/>
  <c r="E127" i="48"/>
  <c r="F126" i="48"/>
  <c r="E126" i="48"/>
  <c r="F125" i="48"/>
  <c r="E125" i="48"/>
  <c r="F124" i="48"/>
  <c r="E124" i="48"/>
  <c r="F123" i="48"/>
  <c r="E123" i="48"/>
  <c r="F122" i="48"/>
  <c r="E122" i="48"/>
  <c r="F121" i="48"/>
  <c r="E121" i="48"/>
  <c r="F120" i="48"/>
  <c r="E120" i="48"/>
  <c r="F119" i="48"/>
  <c r="E119" i="48"/>
  <c r="F118" i="48"/>
  <c r="E118" i="48"/>
  <c r="F117" i="48"/>
  <c r="E117" i="48"/>
  <c r="F116" i="48"/>
  <c r="E116" i="48"/>
  <c r="F115" i="48"/>
  <c r="E115" i="48"/>
  <c r="F114" i="48"/>
  <c r="E114" i="48"/>
  <c r="F113" i="48"/>
  <c r="E113" i="48"/>
  <c r="F112" i="48"/>
  <c r="E112" i="48"/>
  <c r="F111" i="48"/>
  <c r="E111" i="48"/>
  <c r="F110" i="48"/>
  <c r="E110" i="48"/>
  <c r="F109" i="48"/>
  <c r="E109" i="48"/>
  <c r="F108" i="48"/>
  <c r="E108" i="48"/>
  <c r="F107" i="48"/>
  <c r="E107" i="48"/>
  <c r="F106" i="48"/>
  <c r="E106" i="48"/>
  <c r="F105" i="48"/>
  <c r="E105" i="48"/>
  <c r="F104" i="48"/>
  <c r="E104" i="48"/>
  <c r="F103" i="48"/>
  <c r="E103" i="48"/>
  <c r="F102" i="48"/>
  <c r="E102" i="48"/>
  <c r="F101" i="48"/>
  <c r="E101" i="48"/>
  <c r="F100" i="48"/>
  <c r="E100" i="48"/>
  <c r="F99" i="48"/>
  <c r="E99" i="48"/>
  <c r="F98" i="48"/>
  <c r="E98" i="48"/>
  <c r="F97" i="48"/>
  <c r="E97" i="48"/>
  <c r="F96" i="48"/>
  <c r="E96" i="48"/>
  <c r="F95" i="48"/>
  <c r="E95" i="48"/>
  <c r="F94" i="48"/>
  <c r="E94" i="48"/>
  <c r="F93" i="48"/>
  <c r="E93" i="48"/>
  <c r="F92" i="48"/>
  <c r="E92" i="48"/>
  <c r="F91" i="48"/>
  <c r="E91" i="48"/>
  <c r="F90" i="48"/>
  <c r="E90" i="48"/>
  <c r="F89" i="48"/>
  <c r="E89" i="48"/>
  <c r="F88" i="48"/>
  <c r="E88" i="48"/>
  <c r="F87" i="48"/>
  <c r="E87" i="48"/>
  <c r="F86" i="48"/>
  <c r="E86" i="48"/>
  <c r="F85" i="48"/>
  <c r="E85" i="48"/>
  <c r="F84" i="48"/>
  <c r="E84" i="48"/>
  <c r="F83" i="48"/>
  <c r="E83" i="48"/>
  <c r="F82" i="48"/>
  <c r="E82" i="48"/>
  <c r="F81" i="48"/>
  <c r="E81" i="48"/>
  <c r="F80" i="48"/>
  <c r="E80" i="48"/>
  <c r="F79" i="48"/>
  <c r="E79" i="48"/>
  <c r="F78" i="48"/>
  <c r="E78" i="48"/>
  <c r="F77" i="48"/>
  <c r="E77" i="48"/>
  <c r="F76" i="48"/>
  <c r="E76" i="48"/>
  <c r="F75" i="48"/>
  <c r="E75" i="48"/>
  <c r="F74" i="48"/>
  <c r="E74" i="48"/>
  <c r="F73" i="48"/>
  <c r="E73" i="48"/>
  <c r="F72" i="48"/>
  <c r="E72" i="48"/>
  <c r="F71" i="48"/>
  <c r="E71" i="48"/>
  <c r="F70" i="48"/>
  <c r="E70" i="48"/>
  <c r="F69" i="48"/>
  <c r="E69" i="48"/>
  <c r="F68" i="48"/>
  <c r="E68" i="48"/>
  <c r="F67" i="48"/>
  <c r="E67" i="48"/>
  <c r="F66" i="48"/>
  <c r="E66" i="48"/>
  <c r="F65" i="48"/>
  <c r="E65" i="48"/>
  <c r="F64" i="48"/>
  <c r="E64" i="48"/>
  <c r="F63" i="48"/>
  <c r="E63" i="48"/>
  <c r="F62" i="48"/>
  <c r="E62" i="48"/>
  <c r="F61" i="48"/>
  <c r="E61" i="48"/>
  <c r="F60" i="48"/>
  <c r="E60" i="48"/>
  <c r="F59" i="48"/>
  <c r="E59" i="48"/>
  <c r="F58" i="48"/>
  <c r="E58" i="48"/>
  <c r="F57" i="48"/>
  <c r="E57" i="48"/>
  <c r="F56" i="48"/>
  <c r="E56" i="48"/>
  <c r="F55" i="48"/>
  <c r="E55" i="48"/>
  <c r="F54" i="48"/>
  <c r="E54" i="48"/>
  <c r="F53" i="48"/>
  <c r="E53" i="48"/>
  <c r="F52" i="48"/>
  <c r="E52" i="48"/>
  <c r="F51" i="48"/>
  <c r="E51" i="48"/>
  <c r="F50" i="48"/>
  <c r="E50" i="48"/>
  <c r="F49" i="48"/>
  <c r="E49" i="48"/>
  <c r="F48" i="48"/>
  <c r="E48" i="48"/>
  <c r="F47" i="48"/>
  <c r="E47" i="48"/>
  <c r="F46" i="48"/>
  <c r="E46" i="48"/>
  <c r="F45" i="48"/>
  <c r="E45" i="48"/>
  <c r="F44" i="48"/>
  <c r="E44" i="48"/>
  <c r="F43" i="48"/>
  <c r="E43" i="48"/>
  <c r="F42" i="48"/>
  <c r="E42" i="48"/>
  <c r="F41" i="48"/>
  <c r="E41" i="48"/>
  <c r="F40" i="48"/>
  <c r="E40" i="48"/>
  <c r="F39" i="48"/>
  <c r="E39" i="48"/>
  <c r="F38" i="48"/>
  <c r="E38" i="48"/>
  <c r="F37" i="48"/>
  <c r="E37" i="48"/>
  <c r="F36" i="48"/>
  <c r="E36" i="48"/>
  <c r="F35" i="48"/>
  <c r="E35" i="48"/>
  <c r="F34" i="48"/>
  <c r="E34" i="48"/>
  <c r="F33" i="48"/>
  <c r="E33" i="48"/>
  <c r="F32" i="48"/>
  <c r="E32" i="48"/>
  <c r="F31" i="48"/>
  <c r="E31" i="48"/>
  <c r="F30" i="48"/>
  <c r="E30" i="48"/>
  <c r="F29" i="48"/>
  <c r="E29" i="48"/>
  <c r="F28" i="48"/>
  <c r="E28" i="48"/>
  <c r="F27" i="48"/>
  <c r="E27" i="48"/>
  <c r="F26" i="48"/>
  <c r="E26" i="48"/>
  <c r="F25" i="48"/>
  <c r="E25" i="48"/>
  <c r="F24" i="48"/>
  <c r="E24" i="48"/>
  <c r="F23" i="48"/>
  <c r="E23" i="48"/>
  <c r="F22" i="48"/>
  <c r="E22" i="48"/>
  <c r="F21" i="48"/>
  <c r="E21" i="48"/>
  <c r="F20" i="48"/>
  <c r="E20" i="48"/>
  <c r="F19" i="48"/>
  <c r="E19" i="48"/>
  <c r="F18" i="48"/>
  <c r="E18" i="48"/>
  <c r="F17" i="48"/>
  <c r="E17" i="48"/>
  <c r="F16" i="48"/>
  <c r="E16" i="48"/>
  <c r="F15" i="48"/>
  <c r="E15" i="48"/>
  <c r="F14" i="48"/>
  <c r="E14" i="48"/>
  <c r="F13" i="48"/>
  <c r="E13" i="48"/>
  <c r="F12" i="48"/>
  <c r="E12" i="48"/>
  <c r="F11" i="48"/>
  <c r="E11" i="48"/>
  <c r="F10" i="48"/>
  <c r="E10" i="48"/>
  <c r="F9" i="48"/>
  <c r="E9" i="48"/>
  <c r="F8" i="48"/>
  <c r="E8" i="48"/>
  <c r="F7" i="48"/>
  <c r="E7" i="48"/>
  <c r="F6" i="48"/>
  <c r="E6" i="48"/>
  <c r="G194" i="47"/>
  <c r="F194" i="47"/>
  <c r="E194" i="47"/>
  <c r="G193" i="47"/>
  <c r="F193" i="47"/>
  <c r="E193" i="47"/>
  <c r="G192" i="47"/>
  <c r="F192" i="47"/>
  <c r="E192" i="47"/>
  <c r="G191" i="47"/>
  <c r="F191" i="47"/>
  <c r="E191" i="47"/>
  <c r="G190" i="47"/>
  <c r="F190" i="47"/>
  <c r="E190" i="47"/>
  <c r="G189" i="47"/>
  <c r="F189" i="47"/>
  <c r="E189" i="47"/>
  <c r="G188" i="47"/>
  <c r="F188" i="47"/>
  <c r="E188" i="47"/>
  <c r="G187" i="47"/>
  <c r="F187" i="47"/>
  <c r="E187" i="47"/>
  <c r="G186" i="47"/>
  <c r="F186" i="47"/>
  <c r="E186" i="47"/>
  <c r="G185" i="47"/>
  <c r="F185" i="47"/>
  <c r="E185" i="47"/>
  <c r="G184" i="47"/>
  <c r="F184" i="47"/>
  <c r="E184" i="47"/>
  <c r="G183" i="47"/>
  <c r="F183" i="47"/>
  <c r="E183" i="47"/>
  <c r="G182" i="47"/>
  <c r="F182" i="47"/>
  <c r="E182" i="47"/>
  <c r="G181" i="47"/>
  <c r="F181" i="47"/>
  <c r="E181" i="47"/>
  <c r="G180" i="47"/>
  <c r="F180" i="47"/>
  <c r="E180" i="47"/>
  <c r="G179" i="47"/>
  <c r="F179" i="47"/>
  <c r="E179" i="47"/>
  <c r="G178" i="47"/>
  <c r="F178" i="47"/>
  <c r="E178" i="47"/>
  <c r="G177" i="47"/>
  <c r="F177" i="47"/>
  <c r="E177" i="47"/>
  <c r="G176" i="47"/>
  <c r="F176" i="47"/>
  <c r="E176" i="47"/>
  <c r="G175" i="47"/>
  <c r="F175" i="47"/>
  <c r="E175" i="47"/>
  <c r="G174" i="47"/>
  <c r="F174" i="47"/>
  <c r="E174" i="47"/>
  <c r="G173" i="47"/>
  <c r="F173" i="47"/>
  <c r="E173" i="47"/>
  <c r="G172" i="47"/>
  <c r="F172" i="47"/>
  <c r="E172" i="47"/>
  <c r="G171" i="47"/>
  <c r="F171" i="47"/>
  <c r="E171" i="47"/>
  <c r="G170" i="47"/>
  <c r="F170" i="47"/>
  <c r="E170" i="47"/>
  <c r="G169" i="47"/>
  <c r="F169" i="47"/>
  <c r="E169" i="47"/>
  <c r="G168" i="47"/>
  <c r="F168" i="47"/>
  <c r="E168" i="47"/>
  <c r="G167" i="47"/>
  <c r="F167" i="47"/>
  <c r="E167" i="47"/>
  <c r="G166" i="47"/>
  <c r="F166" i="47"/>
  <c r="E166" i="47"/>
  <c r="G165" i="47"/>
  <c r="F165" i="47"/>
  <c r="E165" i="47"/>
  <c r="G164" i="47"/>
  <c r="F164" i="47"/>
  <c r="E164" i="47"/>
  <c r="G163" i="47"/>
  <c r="F163" i="47"/>
  <c r="E163" i="47"/>
  <c r="G162" i="47"/>
  <c r="F162" i="47"/>
  <c r="E162" i="47"/>
  <c r="G161" i="47"/>
  <c r="F161" i="47"/>
  <c r="E161" i="47"/>
  <c r="G160" i="47"/>
  <c r="F160" i="47"/>
  <c r="E160" i="47"/>
  <c r="G159" i="47"/>
  <c r="F159" i="47"/>
  <c r="E159" i="47"/>
  <c r="G158" i="47"/>
  <c r="F158" i="47"/>
  <c r="E158" i="47"/>
  <c r="G157" i="47"/>
  <c r="F157" i="47"/>
  <c r="E157" i="47"/>
  <c r="G156" i="47"/>
  <c r="F156" i="47"/>
  <c r="E156" i="47"/>
  <c r="G155" i="47"/>
  <c r="F155" i="47"/>
  <c r="E155" i="47"/>
  <c r="G154" i="47"/>
  <c r="F154" i="47"/>
  <c r="E154" i="47"/>
  <c r="G153" i="47"/>
  <c r="F153" i="47"/>
  <c r="E153" i="47"/>
  <c r="G152" i="47"/>
  <c r="F152" i="47"/>
  <c r="E152" i="47"/>
  <c r="G151" i="47"/>
  <c r="F151" i="47"/>
  <c r="E151" i="47"/>
  <c r="G150" i="47"/>
  <c r="F150" i="47"/>
  <c r="E150" i="47"/>
  <c r="G149" i="47"/>
  <c r="F149" i="47"/>
  <c r="E149" i="47"/>
  <c r="G148" i="47"/>
  <c r="F148" i="47"/>
  <c r="E148" i="47"/>
  <c r="G147" i="47"/>
  <c r="F147" i="47"/>
  <c r="E147" i="47"/>
  <c r="G146" i="47"/>
  <c r="F146" i="47"/>
  <c r="E146" i="47"/>
  <c r="G145" i="47"/>
  <c r="F145" i="47"/>
  <c r="E145" i="47"/>
  <c r="G144" i="47"/>
  <c r="F144" i="47"/>
  <c r="E144" i="47"/>
  <c r="G143" i="47"/>
  <c r="F143" i="47"/>
  <c r="E143" i="47"/>
  <c r="G142" i="47"/>
  <c r="F142" i="47"/>
  <c r="E142" i="47"/>
  <c r="G141" i="47"/>
  <c r="F141" i="47"/>
  <c r="E141" i="47"/>
  <c r="G140" i="47"/>
  <c r="F140" i="47"/>
  <c r="E140" i="47"/>
  <c r="G139" i="47"/>
  <c r="F139" i="47"/>
  <c r="E139" i="47"/>
  <c r="G138" i="47"/>
  <c r="F138" i="47"/>
  <c r="E138" i="47"/>
  <c r="G137" i="47"/>
  <c r="F137" i="47"/>
  <c r="E137" i="47"/>
  <c r="G136" i="47"/>
  <c r="F136" i="47"/>
  <c r="E136" i="47"/>
  <c r="G135" i="47"/>
  <c r="F135" i="47"/>
  <c r="E135" i="47"/>
  <c r="G134" i="47"/>
  <c r="F134" i="47"/>
  <c r="E134" i="47"/>
  <c r="G133" i="47"/>
  <c r="F133" i="47"/>
  <c r="E133" i="47"/>
  <c r="G132" i="47"/>
  <c r="F132" i="47"/>
  <c r="E132" i="47"/>
  <c r="G131" i="47"/>
  <c r="F131" i="47"/>
  <c r="E131" i="47"/>
  <c r="G130" i="47"/>
  <c r="F130" i="47"/>
  <c r="E130" i="47"/>
  <c r="G129" i="47"/>
  <c r="F129" i="47"/>
  <c r="E129" i="47"/>
  <c r="G128" i="47"/>
  <c r="F128" i="47"/>
  <c r="E128" i="47"/>
  <c r="G127" i="47"/>
  <c r="F127" i="47"/>
  <c r="E127" i="47"/>
  <c r="G126" i="47"/>
  <c r="F126" i="47"/>
  <c r="E126" i="47"/>
  <c r="G125" i="47"/>
  <c r="F125" i="47"/>
  <c r="E125" i="47"/>
  <c r="G124" i="47"/>
  <c r="F124" i="47"/>
  <c r="E124" i="47"/>
  <c r="G123" i="47"/>
  <c r="F123" i="47"/>
  <c r="E123" i="47"/>
  <c r="G122" i="47"/>
  <c r="F122" i="47"/>
  <c r="E122" i="47"/>
  <c r="G121" i="47"/>
  <c r="F121" i="47"/>
  <c r="E121" i="47"/>
  <c r="G120" i="47"/>
  <c r="F120" i="47"/>
  <c r="E120" i="47"/>
  <c r="G119" i="47"/>
  <c r="F119" i="47"/>
  <c r="E119" i="47"/>
  <c r="G118" i="47"/>
  <c r="F118" i="47"/>
  <c r="E118" i="47"/>
  <c r="G117" i="47"/>
  <c r="F117" i="47"/>
  <c r="E117" i="47"/>
  <c r="G116" i="47"/>
  <c r="F116" i="47"/>
  <c r="E116" i="47"/>
  <c r="G115" i="47"/>
  <c r="F115" i="47"/>
  <c r="E115" i="47"/>
  <c r="G114" i="47"/>
  <c r="F114" i="47"/>
  <c r="E114" i="47"/>
  <c r="G113" i="47"/>
  <c r="F113" i="47"/>
  <c r="E113" i="47"/>
  <c r="G112" i="47"/>
  <c r="F112" i="47"/>
  <c r="E112" i="47"/>
  <c r="G111" i="47"/>
  <c r="F111" i="47"/>
  <c r="E111" i="47"/>
  <c r="G110" i="47"/>
  <c r="F110" i="47"/>
  <c r="E110" i="47"/>
  <c r="G109" i="47"/>
  <c r="F109" i="47"/>
  <c r="E109" i="47"/>
  <c r="G108" i="47"/>
  <c r="F108" i="47"/>
  <c r="E108" i="47"/>
  <c r="G107" i="47"/>
  <c r="F107" i="47"/>
  <c r="E107" i="47"/>
  <c r="G106" i="47"/>
  <c r="F106" i="47"/>
  <c r="E106" i="47"/>
  <c r="G105" i="47"/>
  <c r="F105" i="47"/>
  <c r="E105" i="47"/>
  <c r="G104" i="47"/>
  <c r="F104" i="47"/>
  <c r="E104" i="47"/>
  <c r="G103" i="47"/>
  <c r="F103" i="47"/>
  <c r="E103" i="47"/>
  <c r="G102" i="47"/>
  <c r="F102" i="47"/>
  <c r="E102" i="47"/>
  <c r="G101" i="47"/>
  <c r="F101" i="47"/>
  <c r="E101" i="47"/>
  <c r="G100" i="47"/>
  <c r="F100" i="47"/>
  <c r="E100" i="47"/>
  <c r="G99" i="47"/>
  <c r="F99" i="47"/>
  <c r="E99" i="47"/>
  <c r="G98" i="47"/>
  <c r="F98" i="47"/>
  <c r="E98" i="47"/>
  <c r="G97" i="47"/>
  <c r="F97" i="47"/>
  <c r="E97" i="47"/>
  <c r="G96" i="47"/>
  <c r="F96" i="47"/>
  <c r="E96" i="47"/>
  <c r="G95" i="47"/>
  <c r="F95" i="47"/>
  <c r="E95" i="47"/>
  <c r="G94" i="47"/>
  <c r="F94" i="47"/>
  <c r="E94" i="47"/>
  <c r="G93" i="47"/>
  <c r="F93" i="47"/>
  <c r="E93" i="47"/>
  <c r="G92" i="47"/>
  <c r="F92" i="47"/>
  <c r="E92" i="47"/>
  <c r="G91" i="47"/>
  <c r="F91" i="47"/>
  <c r="E91" i="47"/>
  <c r="G90" i="47"/>
  <c r="F90" i="47"/>
  <c r="E90" i="47"/>
  <c r="G89" i="47"/>
  <c r="F89" i="47"/>
  <c r="E89" i="47"/>
  <c r="G88" i="47"/>
  <c r="F88" i="47"/>
  <c r="E88" i="47"/>
  <c r="G87" i="47"/>
  <c r="F87" i="47"/>
  <c r="E87" i="47"/>
  <c r="G86" i="47"/>
  <c r="F86" i="47"/>
  <c r="E86" i="47"/>
  <c r="G85" i="47"/>
  <c r="F85" i="47"/>
  <c r="E85" i="47"/>
  <c r="G84" i="47"/>
  <c r="F84" i="47"/>
  <c r="E84" i="47"/>
  <c r="G83" i="47"/>
  <c r="F83" i="47"/>
  <c r="E83" i="47"/>
  <c r="G82" i="47"/>
  <c r="F82" i="47"/>
  <c r="E82" i="47"/>
  <c r="G81" i="47"/>
  <c r="F81" i="47"/>
  <c r="E81" i="47"/>
  <c r="G80" i="47"/>
  <c r="F80" i="47"/>
  <c r="E80" i="47"/>
  <c r="G79" i="47"/>
  <c r="F79" i="47"/>
  <c r="E79" i="47"/>
  <c r="G78" i="47"/>
  <c r="F78" i="47"/>
  <c r="E78" i="47"/>
  <c r="G77" i="47"/>
  <c r="F77" i="47"/>
  <c r="E77" i="47"/>
  <c r="G76" i="47"/>
  <c r="F76" i="47"/>
  <c r="E76" i="47"/>
  <c r="G75" i="47"/>
  <c r="F75" i="47"/>
  <c r="E75" i="47"/>
  <c r="G74" i="47"/>
  <c r="F74" i="47"/>
  <c r="E74" i="47"/>
  <c r="G73" i="47"/>
  <c r="F73" i="47"/>
  <c r="E73" i="47"/>
  <c r="G72" i="47"/>
  <c r="F72" i="47"/>
  <c r="E72" i="47"/>
  <c r="G71" i="47"/>
  <c r="F71" i="47"/>
  <c r="E71" i="47"/>
  <c r="G70" i="47"/>
  <c r="F70" i="47"/>
  <c r="E70" i="47"/>
  <c r="G69" i="47"/>
  <c r="F69" i="47"/>
  <c r="E69" i="47"/>
  <c r="G68" i="47"/>
  <c r="F68" i="47"/>
  <c r="E68" i="47"/>
  <c r="G67" i="47"/>
  <c r="F67" i="47"/>
  <c r="E67" i="47"/>
  <c r="G66" i="47"/>
  <c r="F66" i="47"/>
  <c r="E66" i="47"/>
  <c r="G65" i="47"/>
  <c r="F65" i="47"/>
  <c r="E65" i="47"/>
  <c r="G64" i="47"/>
  <c r="F64" i="47"/>
  <c r="E64" i="47"/>
  <c r="G63" i="47"/>
  <c r="F63" i="47"/>
  <c r="E63" i="47"/>
  <c r="G62" i="47"/>
  <c r="F62" i="47"/>
  <c r="E62" i="47"/>
  <c r="G61" i="47"/>
  <c r="F61" i="47"/>
  <c r="E61" i="47"/>
  <c r="G60" i="47"/>
  <c r="F60" i="47"/>
  <c r="E60" i="47"/>
  <c r="G59" i="47"/>
  <c r="F59" i="47"/>
  <c r="E59" i="47"/>
  <c r="G58" i="47"/>
  <c r="F58" i="47"/>
  <c r="E58" i="47"/>
  <c r="G57" i="47"/>
  <c r="F57" i="47"/>
  <c r="E57" i="47"/>
  <c r="G56" i="47"/>
  <c r="F56" i="47"/>
  <c r="E56" i="47"/>
  <c r="G55" i="47"/>
  <c r="F55" i="47"/>
  <c r="E55" i="47"/>
  <c r="G54" i="47"/>
  <c r="F54" i="47"/>
  <c r="E54" i="47"/>
  <c r="G53" i="47"/>
  <c r="F53" i="47"/>
  <c r="E53" i="47"/>
  <c r="G52" i="47"/>
  <c r="F52" i="47"/>
  <c r="E52" i="47"/>
  <c r="G51" i="47"/>
  <c r="F51" i="47"/>
  <c r="E51" i="47"/>
  <c r="G50" i="47"/>
  <c r="F50" i="47"/>
  <c r="E50" i="47"/>
  <c r="G49" i="47"/>
  <c r="F49" i="47"/>
  <c r="E49" i="47"/>
  <c r="G48" i="47"/>
  <c r="F48" i="47"/>
  <c r="E48" i="47"/>
  <c r="G47" i="47"/>
  <c r="F47" i="47"/>
  <c r="E47" i="47"/>
  <c r="G46" i="47"/>
  <c r="F46" i="47"/>
  <c r="E46" i="47"/>
  <c r="G45" i="47"/>
  <c r="F45" i="47"/>
  <c r="E45" i="47"/>
  <c r="G44" i="47"/>
  <c r="F44" i="47"/>
  <c r="E44" i="47"/>
  <c r="G43" i="47"/>
  <c r="F43" i="47"/>
  <c r="E43" i="47"/>
  <c r="G42" i="47"/>
  <c r="F42" i="47"/>
  <c r="E42" i="47"/>
  <c r="G41" i="47"/>
  <c r="F41" i="47"/>
  <c r="E41" i="47"/>
  <c r="G40" i="47"/>
  <c r="F40" i="47"/>
  <c r="E40" i="47"/>
  <c r="G39" i="47"/>
  <c r="F39" i="47"/>
  <c r="E39" i="47"/>
  <c r="G38" i="47"/>
  <c r="F38" i="47"/>
  <c r="E38" i="47"/>
  <c r="G37" i="47"/>
  <c r="F37" i="47"/>
  <c r="E37" i="47"/>
  <c r="G36" i="47"/>
  <c r="F36" i="47"/>
  <c r="E36" i="47"/>
  <c r="G35" i="47"/>
  <c r="F35" i="47"/>
  <c r="E35" i="47"/>
  <c r="G34" i="47"/>
  <c r="F34" i="47"/>
  <c r="E34" i="47"/>
  <c r="G33" i="47"/>
  <c r="F33" i="47"/>
  <c r="E33" i="47"/>
  <c r="G32" i="47"/>
  <c r="F32" i="47"/>
  <c r="E32" i="47"/>
  <c r="G31" i="47"/>
  <c r="F31" i="47"/>
  <c r="E31" i="47"/>
  <c r="G30" i="47"/>
  <c r="F30" i="47"/>
  <c r="E30" i="47"/>
  <c r="G29" i="47"/>
  <c r="F29" i="47"/>
  <c r="E29" i="47"/>
  <c r="G28" i="47"/>
  <c r="F28" i="47"/>
  <c r="E28" i="47"/>
  <c r="G27" i="47"/>
  <c r="F27" i="47"/>
  <c r="E27" i="47"/>
  <c r="G26" i="47"/>
  <c r="F26" i="47"/>
  <c r="E26" i="47"/>
  <c r="G25" i="47"/>
  <c r="F25" i="47"/>
  <c r="E25" i="47"/>
  <c r="G24" i="47"/>
  <c r="F24" i="47"/>
  <c r="E24" i="47"/>
  <c r="G23" i="47"/>
  <c r="F23" i="47"/>
  <c r="E23" i="47"/>
  <c r="G22" i="47"/>
  <c r="F22" i="47"/>
  <c r="E22" i="47"/>
  <c r="G21" i="47"/>
  <c r="F21" i="47"/>
  <c r="E21" i="47"/>
  <c r="G20" i="47"/>
  <c r="F20" i="47"/>
  <c r="E20" i="47"/>
  <c r="G19" i="47"/>
  <c r="F19" i="47"/>
  <c r="E19" i="47"/>
  <c r="G18" i="47"/>
  <c r="F18" i="47"/>
  <c r="E18" i="47"/>
  <c r="E17" i="47"/>
  <c r="E16" i="47"/>
  <c r="E15" i="47"/>
  <c r="E14" i="47"/>
  <c r="E13" i="47"/>
  <c r="E12" i="47"/>
  <c r="E11" i="47"/>
  <c r="E10" i="47"/>
  <c r="E9" i="47"/>
  <c r="E8" i="47"/>
  <c r="E7" i="47"/>
  <c r="E6" i="47"/>
  <c r="G143" i="46"/>
  <c r="F143" i="46"/>
  <c r="E143" i="46"/>
  <c r="D143" i="46"/>
  <c r="F142" i="46"/>
  <c r="E142" i="46"/>
  <c r="G142" i="46" s="1"/>
  <c r="D142" i="46"/>
  <c r="G141" i="46"/>
  <c r="F141" i="46"/>
  <c r="E141" i="46"/>
  <c r="D141" i="46"/>
  <c r="F140" i="46"/>
  <c r="E140" i="46"/>
  <c r="G140" i="46" s="1"/>
  <c r="D140" i="46"/>
  <c r="G139" i="46"/>
  <c r="F139" i="46"/>
  <c r="E139" i="46"/>
  <c r="D139" i="46"/>
  <c r="F138" i="46"/>
  <c r="E138" i="46"/>
  <c r="G138" i="46" s="1"/>
  <c r="D138" i="46"/>
  <c r="G137" i="46"/>
  <c r="F137" i="46"/>
  <c r="E137" i="46"/>
  <c r="D137" i="46"/>
  <c r="F136" i="46"/>
  <c r="E136" i="46"/>
  <c r="G136" i="46" s="1"/>
  <c r="D136" i="46"/>
  <c r="G135" i="46"/>
  <c r="F135" i="46"/>
  <c r="E135" i="46"/>
  <c r="D135" i="46"/>
  <c r="F134" i="46"/>
  <c r="E134" i="46"/>
  <c r="G134" i="46" s="1"/>
  <c r="D134" i="46"/>
  <c r="G133" i="46"/>
  <c r="F133" i="46"/>
  <c r="E133" i="46"/>
  <c r="D133" i="46"/>
  <c r="F132" i="46"/>
  <c r="E132" i="46"/>
  <c r="G132" i="46" s="1"/>
  <c r="D132" i="46"/>
  <c r="G131" i="46"/>
  <c r="F131" i="46"/>
  <c r="E131" i="46"/>
  <c r="D131" i="46"/>
  <c r="F130" i="46"/>
  <c r="E130" i="46"/>
  <c r="G130" i="46" s="1"/>
  <c r="D130" i="46"/>
  <c r="G129" i="46"/>
  <c r="F129" i="46"/>
  <c r="E129" i="46"/>
  <c r="D129" i="46"/>
  <c r="F128" i="46"/>
  <c r="E128" i="46"/>
  <c r="G128" i="46" s="1"/>
  <c r="D128" i="46"/>
  <c r="G127" i="46"/>
  <c r="F127" i="46"/>
  <c r="E127" i="46"/>
  <c r="D127" i="46"/>
  <c r="F126" i="46"/>
  <c r="E126" i="46"/>
  <c r="G126" i="46" s="1"/>
  <c r="D126" i="46"/>
  <c r="G125" i="46"/>
  <c r="F125" i="46"/>
  <c r="E125" i="46"/>
  <c r="D125" i="46"/>
  <c r="F124" i="46"/>
  <c r="E124" i="46"/>
  <c r="G124" i="46" s="1"/>
  <c r="D124" i="46"/>
  <c r="G123" i="46"/>
  <c r="F123" i="46"/>
  <c r="E123" i="46"/>
  <c r="D123" i="46"/>
  <c r="F122" i="46"/>
  <c r="E122" i="46"/>
  <c r="G122" i="46" s="1"/>
  <c r="D122" i="46"/>
  <c r="G121" i="46"/>
  <c r="F121" i="46"/>
  <c r="E121" i="46"/>
  <c r="D121" i="46"/>
  <c r="F120" i="46"/>
  <c r="E120" i="46"/>
  <c r="G120" i="46" s="1"/>
  <c r="D120" i="46"/>
  <c r="G119" i="46"/>
  <c r="F119" i="46"/>
  <c r="E119" i="46"/>
  <c r="D119" i="46"/>
  <c r="F118" i="46"/>
  <c r="E118" i="46"/>
  <c r="G118" i="46" s="1"/>
  <c r="D118" i="46"/>
  <c r="G117" i="46"/>
  <c r="F117" i="46"/>
  <c r="E117" i="46"/>
  <c r="D117" i="46"/>
  <c r="F116" i="46"/>
  <c r="E116" i="46"/>
  <c r="G116" i="46" s="1"/>
  <c r="D116" i="46"/>
  <c r="G115" i="46"/>
  <c r="F115" i="46"/>
  <c r="E115" i="46"/>
  <c r="D115" i="46"/>
  <c r="F114" i="46"/>
  <c r="E114" i="46"/>
  <c r="G114" i="46" s="1"/>
  <c r="D114" i="46"/>
  <c r="G113" i="46"/>
  <c r="F113" i="46"/>
  <c r="E113" i="46"/>
  <c r="D113" i="46"/>
  <c r="F112" i="46"/>
  <c r="E112" i="46"/>
  <c r="G112" i="46" s="1"/>
  <c r="D112" i="46"/>
  <c r="G111" i="46"/>
  <c r="F111" i="46"/>
  <c r="E111" i="46"/>
  <c r="D111" i="46"/>
  <c r="F110" i="46"/>
  <c r="E110" i="46"/>
  <c r="G110" i="46" s="1"/>
  <c r="D110" i="46"/>
  <c r="G109" i="46"/>
  <c r="F109" i="46"/>
  <c r="E109" i="46"/>
  <c r="D109" i="46"/>
  <c r="F108" i="46"/>
  <c r="E108" i="46"/>
  <c r="G108" i="46" s="1"/>
  <c r="D108" i="46"/>
  <c r="G107" i="46"/>
  <c r="F107" i="46"/>
  <c r="E107" i="46"/>
  <c r="D107" i="46"/>
  <c r="F106" i="46"/>
  <c r="E106" i="46"/>
  <c r="G106" i="46" s="1"/>
  <c r="D106" i="46"/>
  <c r="G105" i="46"/>
  <c r="F105" i="46"/>
  <c r="E105" i="46"/>
  <c r="D105" i="46"/>
  <c r="F104" i="46"/>
  <c r="E104" i="46"/>
  <c r="G104" i="46" s="1"/>
  <c r="D104" i="46"/>
  <c r="G103" i="46"/>
  <c r="F103" i="46"/>
  <c r="E103" i="46"/>
  <c r="D103" i="46"/>
  <c r="F102" i="46"/>
  <c r="E102" i="46"/>
  <c r="G102" i="46" s="1"/>
  <c r="D102" i="46"/>
  <c r="G101" i="46"/>
  <c r="F101" i="46"/>
  <c r="E101" i="46"/>
  <c r="D101" i="46"/>
  <c r="F100" i="46"/>
  <c r="E100" i="46"/>
  <c r="G100" i="46" s="1"/>
  <c r="D100" i="46"/>
  <c r="G99" i="46"/>
  <c r="F99" i="46"/>
  <c r="E99" i="46"/>
  <c r="D99" i="46"/>
  <c r="F98" i="46"/>
  <c r="E98" i="46"/>
  <c r="G98" i="46" s="1"/>
  <c r="D98" i="46"/>
  <c r="G97" i="46"/>
  <c r="F97" i="46"/>
  <c r="E97" i="46"/>
  <c r="D97" i="46"/>
  <c r="F96" i="46"/>
  <c r="E96" i="46"/>
  <c r="G96" i="46" s="1"/>
  <c r="D96" i="46"/>
  <c r="G95" i="46"/>
  <c r="F95" i="46"/>
  <c r="E95" i="46"/>
  <c r="D95" i="46"/>
  <c r="F94" i="46"/>
  <c r="E94" i="46"/>
  <c r="G94" i="46" s="1"/>
  <c r="D94" i="46"/>
  <c r="G93" i="46"/>
  <c r="F93" i="46"/>
  <c r="E93" i="46"/>
  <c r="D93" i="46"/>
  <c r="F92" i="46"/>
  <c r="E92" i="46"/>
  <c r="G92" i="46" s="1"/>
  <c r="D92" i="46"/>
  <c r="G91" i="46"/>
  <c r="F91" i="46"/>
  <c r="E91" i="46"/>
  <c r="D91" i="46"/>
  <c r="F90" i="46"/>
  <c r="E90" i="46"/>
  <c r="G90" i="46" s="1"/>
  <c r="D90" i="46"/>
  <c r="G89" i="46"/>
  <c r="F89" i="46"/>
  <c r="E89" i="46"/>
  <c r="D89" i="46"/>
  <c r="F88" i="46"/>
  <c r="E88" i="46"/>
  <c r="G88" i="46" s="1"/>
  <c r="D88" i="46"/>
  <c r="G87" i="46"/>
  <c r="F87" i="46"/>
  <c r="E87" i="46"/>
  <c r="D87" i="46"/>
  <c r="F86" i="46"/>
  <c r="E86" i="46"/>
  <c r="G86" i="46" s="1"/>
  <c r="D86" i="46"/>
  <c r="G85" i="46"/>
  <c r="F85" i="46"/>
  <c r="E85" i="46"/>
  <c r="D85" i="46"/>
  <c r="F84" i="46"/>
  <c r="E84" i="46"/>
  <c r="G84" i="46" s="1"/>
  <c r="D84" i="46"/>
  <c r="G83" i="46"/>
  <c r="F83" i="46"/>
  <c r="E83" i="46"/>
  <c r="D83" i="46"/>
  <c r="F82" i="46"/>
  <c r="E82" i="46"/>
  <c r="G82" i="46" s="1"/>
  <c r="D82" i="46"/>
  <c r="G81" i="46"/>
  <c r="F81" i="46"/>
  <c r="E81" i="46"/>
  <c r="D81" i="46"/>
  <c r="F80" i="46"/>
  <c r="E80" i="46"/>
  <c r="G80" i="46" s="1"/>
  <c r="D80" i="46"/>
  <c r="G79" i="46"/>
  <c r="F79" i="46"/>
  <c r="E79" i="46"/>
  <c r="D79" i="46"/>
  <c r="F78" i="46"/>
  <c r="E78" i="46"/>
  <c r="G78" i="46" s="1"/>
  <c r="D78" i="46"/>
  <c r="G77" i="46"/>
  <c r="F77" i="46"/>
  <c r="E77" i="46"/>
  <c r="D77" i="46"/>
  <c r="F76" i="46"/>
  <c r="E76" i="46"/>
  <c r="G76" i="46" s="1"/>
  <c r="D76" i="46"/>
  <c r="G75" i="46"/>
  <c r="F75" i="46"/>
  <c r="E75" i="46"/>
  <c r="D75" i="46"/>
  <c r="F74" i="46"/>
  <c r="E74" i="46"/>
  <c r="G74" i="46" s="1"/>
  <c r="D74" i="46"/>
  <c r="G73" i="46"/>
  <c r="F73" i="46"/>
  <c r="E73" i="46"/>
  <c r="D73" i="46"/>
  <c r="F72" i="46"/>
  <c r="E72" i="46"/>
  <c r="G72" i="46" s="1"/>
  <c r="D72" i="46"/>
  <c r="G71" i="46"/>
  <c r="F71" i="46"/>
  <c r="E71" i="46"/>
  <c r="D71" i="46"/>
  <c r="F70" i="46"/>
  <c r="E70" i="46"/>
  <c r="G70" i="46" s="1"/>
  <c r="D70" i="46"/>
  <c r="G69" i="46"/>
  <c r="F69" i="46"/>
  <c r="E69" i="46"/>
  <c r="D69" i="46"/>
  <c r="F68" i="46"/>
  <c r="E68" i="46"/>
  <c r="G68" i="46" s="1"/>
  <c r="D68" i="46"/>
  <c r="G67" i="46"/>
  <c r="F67" i="46"/>
  <c r="E67" i="46"/>
  <c r="D67" i="46"/>
  <c r="F66" i="46"/>
  <c r="E66" i="46"/>
  <c r="G66" i="46" s="1"/>
  <c r="D66" i="46"/>
  <c r="G65" i="46"/>
  <c r="F65" i="46"/>
  <c r="E65" i="46"/>
  <c r="D65" i="46"/>
  <c r="F64" i="46"/>
  <c r="E64" i="46"/>
  <c r="G64" i="46" s="1"/>
  <c r="D64" i="46"/>
  <c r="G63" i="46"/>
  <c r="F63" i="46"/>
  <c r="E63" i="46"/>
  <c r="D63" i="46"/>
  <c r="F62" i="46"/>
  <c r="E62" i="46"/>
  <c r="G62" i="46" s="1"/>
  <c r="D62" i="46"/>
  <c r="G61" i="46"/>
  <c r="F61" i="46"/>
  <c r="E61" i="46"/>
  <c r="D61" i="46"/>
  <c r="F60" i="46"/>
  <c r="E60" i="46"/>
  <c r="G60" i="46" s="1"/>
  <c r="D60" i="46"/>
  <c r="G59" i="46"/>
  <c r="F59" i="46"/>
  <c r="E59" i="46"/>
  <c r="D59" i="46"/>
  <c r="F58" i="46"/>
  <c r="E58" i="46"/>
  <c r="G58" i="46" s="1"/>
  <c r="D58" i="46"/>
  <c r="G57" i="46"/>
  <c r="F57" i="46"/>
  <c r="E57" i="46"/>
  <c r="D57" i="46"/>
  <c r="F56" i="46"/>
  <c r="E56" i="46"/>
  <c r="G56" i="46" s="1"/>
  <c r="D56" i="46"/>
  <c r="G55" i="46"/>
  <c r="F55" i="46"/>
  <c r="E55" i="46"/>
  <c r="D55" i="46"/>
  <c r="F54" i="46"/>
  <c r="E54" i="46"/>
  <c r="G54" i="46" s="1"/>
  <c r="D54" i="46"/>
  <c r="G53" i="46"/>
  <c r="F53" i="46"/>
  <c r="E53" i="46"/>
  <c r="D53" i="46"/>
  <c r="F52" i="46"/>
  <c r="E52" i="46"/>
  <c r="G52" i="46" s="1"/>
  <c r="D52" i="46"/>
  <c r="G51" i="46"/>
  <c r="F51" i="46"/>
  <c r="E51" i="46"/>
  <c r="D51" i="46"/>
  <c r="F50" i="46"/>
  <c r="E50" i="46"/>
  <c r="G50" i="46" s="1"/>
  <c r="D50" i="46"/>
  <c r="G49" i="46"/>
  <c r="F49" i="46"/>
  <c r="E49" i="46"/>
  <c r="D49" i="46"/>
  <c r="F48" i="46"/>
  <c r="E48" i="46"/>
  <c r="G48" i="46" s="1"/>
  <c r="D48" i="46"/>
  <c r="G47" i="46"/>
  <c r="F47" i="46"/>
  <c r="E47" i="46"/>
  <c r="D47" i="46"/>
  <c r="F46" i="46"/>
  <c r="E46" i="46"/>
  <c r="G46" i="46" s="1"/>
  <c r="D46" i="46"/>
  <c r="G45" i="46"/>
  <c r="F45" i="46"/>
  <c r="E45" i="46"/>
  <c r="D45" i="46"/>
  <c r="F44" i="46"/>
  <c r="E44" i="46"/>
  <c r="G44" i="46" s="1"/>
  <c r="D44" i="46"/>
  <c r="G43" i="46"/>
  <c r="F43" i="46"/>
  <c r="E43" i="46"/>
  <c r="D43" i="46"/>
  <c r="F42" i="46"/>
  <c r="E42" i="46"/>
  <c r="G42" i="46" s="1"/>
  <c r="D42" i="46"/>
  <c r="G41" i="46"/>
  <c r="F41" i="46"/>
  <c r="E41" i="46"/>
  <c r="D41" i="46"/>
  <c r="F40" i="46"/>
  <c r="E40" i="46"/>
  <c r="G40" i="46" s="1"/>
  <c r="D40" i="46"/>
  <c r="G39" i="46"/>
  <c r="F39" i="46"/>
  <c r="E39" i="46"/>
  <c r="D39" i="46"/>
  <c r="F38" i="46"/>
  <c r="E38" i="46"/>
  <c r="G38" i="46" s="1"/>
  <c r="D38" i="46"/>
  <c r="G37" i="46"/>
  <c r="F37" i="46"/>
  <c r="E37" i="46"/>
  <c r="D37" i="46"/>
  <c r="F36" i="46"/>
  <c r="E36" i="46"/>
  <c r="G36" i="46" s="1"/>
  <c r="D36" i="46"/>
  <c r="G35" i="46"/>
  <c r="F35" i="46"/>
  <c r="E35" i="46"/>
  <c r="D35" i="46"/>
  <c r="F34" i="46"/>
  <c r="E34" i="46"/>
  <c r="G34" i="46" s="1"/>
  <c r="D34" i="46"/>
  <c r="G33" i="46"/>
  <c r="F33" i="46"/>
  <c r="E33" i="46"/>
  <c r="D33" i="46"/>
  <c r="F32" i="46"/>
  <c r="E32" i="46"/>
  <c r="G32" i="46" s="1"/>
  <c r="D32" i="46"/>
  <c r="G31" i="46"/>
  <c r="F31" i="46"/>
  <c r="E31" i="46"/>
  <c r="D31" i="46"/>
  <c r="F30" i="46"/>
  <c r="E30" i="46"/>
  <c r="G30" i="46" s="1"/>
  <c r="D30" i="46"/>
  <c r="F29" i="46"/>
  <c r="E29" i="46"/>
  <c r="D29" i="46"/>
  <c r="F28" i="46"/>
  <c r="E28" i="46"/>
  <c r="G28" i="46" s="1"/>
  <c r="D28" i="46"/>
  <c r="F27" i="46"/>
  <c r="E27" i="46"/>
  <c r="D27" i="46"/>
  <c r="F26" i="46"/>
  <c r="E26" i="46"/>
  <c r="G26" i="46" s="1"/>
  <c r="D26" i="46"/>
  <c r="F25" i="46"/>
  <c r="E25" i="46"/>
  <c r="D25" i="46"/>
  <c r="F24" i="46"/>
  <c r="E24" i="46"/>
  <c r="G24" i="46" s="1"/>
  <c r="D24" i="46"/>
  <c r="F23" i="46"/>
  <c r="E23" i="46"/>
  <c r="D23" i="46"/>
  <c r="F22" i="46"/>
  <c r="E22" i="46"/>
  <c r="G22" i="46" s="1"/>
  <c r="D22" i="46"/>
  <c r="F21" i="46"/>
  <c r="E21" i="46"/>
  <c r="D21" i="46"/>
  <c r="F20" i="46"/>
  <c r="E20" i="46"/>
  <c r="G20" i="46" s="1"/>
  <c r="D20" i="46"/>
  <c r="F19" i="46"/>
  <c r="E19" i="46"/>
  <c r="D19" i="46"/>
  <c r="F18" i="46"/>
  <c r="E18" i="46"/>
  <c r="G18" i="46" s="1"/>
  <c r="D18" i="46"/>
  <c r="D17" i="46"/>
  <c r="E17" i="46" s="1"/>
  <c r="G29" i="46" s="1"/>
  <c r="E16" i="46"/>
  <c r="D16" i="46"/>
  <c r="D15" i="46"/>
  <c r="E15" i="46" s="1"/>
  <c r="G27" i="46" s="1"/>
  <c r="E14" i="46"/>
  <c r="D14" i="46"/>
  <c r="D13" i="46"/>
  <c r="E13" i="46" s="1"/>
  <c r="G25" i="46" s="1"/>
  <c r="E12" i="46"/>
  <c r="D12" i="46"/>
  <c r="D11" i="46"/>
  <c r="E11" i="46" s="1"/>
  <c r="G23" i="46" s="1"/>
  <c r="E10" i="46"/>
  <c r="D10" i="46"/>
  <c r="D9" i="46"/>
  <c r="E9" i="46" s="1"/>
  <c r="G21" i="46" s="1"/>
  <c r="E8" i="46"/>
  <c r="D8" i="46"/>
  <c r="D7" i="46"/>
  <c r="E7" i="46" s="1"/>
  <c r="G19" i="46" s="1"/>
  <c r="E6" i="46"/>
  <c r="D6" i="46"/>
  <c r="D122" i="45"/>
  <c r="E122" i="45" s="1"/>
  <c r="E121" i="45"/>
  <c r="D121" i="45"/>
  <c r="D120" i="45"/>
  <c r="E120" i="45" s="1"/>
  <c r="E119" i="45"/>
  <c r="D119" i="45"/>
  <c r="D118" i="45"/>
  <c r="E118" i="45" s="1"/>
  <c r="E117" i="45"/>
  <c r="D117" i="45"/>
  <c r="D116" i="45"/>
  <c r="E116" i="45" s="1"/>
  <c r="E115" i="45"/>
  <c r="D115" i="45"/>
  <c r="D114" i="45"/>
  <c r="E114" i="45" s="1"/>
  <c r="E113" i="45"/>
  <c r="D113" i="45"/>
  <c r="D112" i="45"/>
  <c r="E112" i="45" s="1"/>
  <c r="E111" i="45"/>
  <c r="D111" i="45"/>
  <c r="D110" i="45"/>
  <c r="E110" i="45" s="1"/>
  <c r="E109" i="45"/>
  <c r="D109" i="45"/>
  <c r="D108" i="45"/>
  <c r="E108" i="45" s="1"/>
  <c r="E107" i="45"/>
  <c r="D107" i="45"/>
  <c r="D106" i="45"/>
  <c r="E106" i="45" s="1"/>
  <c r="E105" i="45"/>
  <c r="D105" i="45"/>
  <c r="D104" i="45"/>
  <c r="E104" i="45" s="1"/>
  <c r="E103" i="45"/>
  <c r="D103" i="45"/>
  <c r="D102" i="45"/>
  <c r="E102" i="45" s="1"/>
  <c r="E101" i="45"/>
  <c r="D101" i="45"/>
  <c r="D100" i="45"/>
  <c r="E100" i="45" s="1"/>
  <c r="E99" i="45"/>
  <c r="D99" i="45"/>
  <c r="D98" i="45"/>
  <c r="E98" i="45" s="1"/>
  <c r="E97" i="45"/>
  <c r="D97" i="45"/>
  <c r="D96" i="45"/>
  <c r="E96" i="45" s="1"/>
  <c r="E95" i="45"/>
  <c r="D95" i="45"/>
  <c r="D94" i="45"/>
  <c r="E94" i="45" s="1"/>
  <c r="E93" i="45"/>
  <c r="D93" i="45"/>
  <c r="D92" i="45"/>
  <c r="E92" i="45" s="1"/>
  <c r="E91" i="45"/>
  <c r="D91" i="45"/>
  <c r="D90" i="45"/>
  <c r="E90" i="45" s="1"/>
  <c r="E89" i="45"/>
  <c r="D89" i="45"/>
  <c r="D88" i="45"/>
  <c r="E88" i="45" s="1"/>
  <c r="E87" i="45"/>
  <c r="D87" i="45"/>
  <c r="D86" i="45"/>
  <c r="E86" i="45" s="1"/>
  <c r="E85" i="45"/>
  <c r="D85" i="45"/>
  <c r="D84" i="45"/>
  <c r="E84" i="45" s="1"/>
  <c r="E83" i="45"/>
  <c r="D83" i="45"/>
  <c r="D82" i="45"/>
  <c r="E82" i="45" s="1"/>
  <c r="E81" i="45"/>
  <c r="D81" i="45"/>
  <c r="D80" i="45"/>
  <c r="E80" i="45" s="1"/>
  <c r="E79" i="45"/>
  <c r="D79" i="45"/>
  <c r="D78" i="45"/>
  <c r="E78" i="45" s="1"/>
  <c r="E77" i="45"/>
  <c r="D77" i="45"/>
  <c r="D76" i="45"/>
  <c r="E76" i="45" s="1"/>
  <c r="E75" i="45"/>
  <c r="D75" i="45"/>
  <c r="D74" i="45"/>
  <c r="E74" i="45" s="1"/>
  <c r="E73" i="45"/>
  <c r="D73" i="45"/>
  <c r="D72" i="45"/>
  <c r="E72" i="45" s="1"/>
  <c r="E71" i="45"/>
  <c r="D71" i="45"/>
  <c r="D70" i="45"/>
  <c r="E70" i="45" s="1"/>
  <c r="E69" i="45"/>
  <c r="D69" i="45"/>
  <c r="D68" i="45"/>
  <c r="E68" i="45" s="1"/>
  <c r="E67" i="45"/>
  <c r="D67" i="45"/>
  <c r="D66" i="45"/>
  <c r="E66" i="45" s="1"/>
  <c r="E65" i="45"/>
  <c r="D65" i="45"/>
  <c r="D64" i="45"/>
  <c r="E64" i="45" s="1"/>
  <c r="E63" i="45"/>
  <c r="D63" i="45"/>
  <c r="D62" i="45"/>
  <c r="E62" i="45" s="1"/>
  <c r="E61" i="45"/>
  <c r="D61" i="45"/>
  <c r="D60" i="45"/>
  <c r="E60" i="45" s="1"/>
  <c r="E59" i="45"/>
  <c r="D59" i="45"/>
  <c r="D58" i="45"/>
  <c r="E58" i="45" s="1"/>
  <c r="E57" i="45"/>
  <c r="D57" i="45"/>
  <c r="D56" i="45"/>
  <c r="E56" i="45" s="1"/>
  <c r="E55" i="45"/>
  <c r="D55" i="45"/>
  <c r="D54" i="45"/>
  <c r="E54" i="45" s="1"/>
  <c r="E53" i="45"/>
  <c r="D53" i="45"/>
  <c r="D52" i="45"/>
  <c r="E52" i="45" s="1"/>
  <c r="E51" i="45"/>
  <c r="D51" i="45"/>
  <c r="D50" i="45"/>
  <c r="E50" i="45" s="1"/>
  <c r="E49" i="45"/>
  <c r="D49" i="45"/>
  <c r="D48" i="45"/>
  <c r="E48" i="45" s="1"/>
  <c r="E47" i="45"/>
  <c r="D47" i="45"/>
  <c r="D46" i="45"/>
  <c r="E46" i="45" s="1"/>
  <c r="E45" i="45"/>
  <c r="D45" i="45"/>
  <c r="D44" i="45"/>
  <c r="E44" i="45" s="1"/>
  <c r="E43" i="45"/>
  <c r="D43" i="45"/>
  <c r="D42" i="45"/>
  <c r="E42" i="45" s="1"/>
  <c r="E41" i="45"/>
  <c r="D41" i="45"/>
  <c r="D40" i="45"/>
  <c r="E40" i="45" s="1"/>
  <c r="E39" i="45"/>
  <c r="D39" i="45"/>
  <c r="D38" i="45"/>
  <c r="E38" i="45" s="1"/>
  <c r="E37" i="45"/>
  <c r="D37" i="45"/>
  <c r="D36" i="45"/>
  <c r="E36" i="45" s="1"/>
  <c r="E35" i="45"/>
  <c r="D35" i="45"/>
  <c r="D34" i="45"/>
  <c r="E34" i="45" s="1"/>
  <c r="E33" i="45"/>
  <c r="D33" i="45"/>
  <c r="D32" i="45"/>
  <c r="E32" i="45" s="1"/>
  <c r="E31" i="45"/>
  <c r="D31" i="45"/>
  <c r="D30" i="45"/>
  <c r="E30" i="45" s="1"/>
  <c r="E29" i="45"/>
  <c r="D29" i="45"/>
  <c r="D28" i="45"/>
  <c r="E28" i="45" s="1"/>
  <c r="E27" i="45"/>
  <c r="D27" i="45"/>
  <c r="D26" i="45"/>
  <c r="E26" i="45" s="1"/>
  <c r="E25" i="45"/>
  <c r="D25" i="45"/>
  <c r="D24" i="45"/>
  <c r="E24" i="45" s="1"/>
  <c r="E23" i="45"/>
  <c r="D23" i="45"/>
  <c r="D22" i="45"/>
  <c r="E22" i="45" s="1"/>
  <c r="E21" i="45"/>
  <c r="D21" i="45"/>
  <c r="D20" i="45"/>
  <c r="E20" i="45" s="1"/>
  <c r="E19" i="45"/>
  <c r="D19" i="45"/>
  <c r="D18" i="45"/>
  <c r="E18" i="45" s="1"/>
  <c r="E17" i="45"/>
  <c r="D17" i="45"/>
  <c r="D16" i="45"/>
  <c r="E16" i="45" s="1"/>
  <c r="E15" i="45"/>
  <c r="D15" i="45"/>
  <c r="D14" i="45"/>
  <c r="E14" i="45" s="1"/>
  <c r="E13" i="45"/>
  <c r="D13" i="45"/>
  <c r="D12" i="45"/>
  <c r="E12" i="45" s="1"/>
  <c r="E11" i="45"/>
  <c r="D11" i="45"/>
  <c r="D10" i="45"/>
  <c r="E10" i="45" s="1"/>
  <c r="E9" i="45"/>
  <c r="D9" i="45"/>
  <c r="D8" i="45"/>
  <c r="E8" i="45" s="1"/>
  <c r="E7" i="45"/>
  <c r="D7" i="45"/>
  <c r="D6" i="45"/>
  <c r="E6" i="45" s="1"/>
  <c r="E29" i="36"/>
  <c r="D29" i="36"/>
  <c r="C29" i="36"/>
  <c r="B29" i="36"/>
  <c r="I27" i="36"/>
  <c r="G27" i="36"/>
  <c r="F27" i="36"/>
  <c r="G26" i="36"/>
  <c r="F26" i="36"/>
  <c r="I26" i="36" s="1"/>
  <c r="G25" i="36"/>
  <c r="F25" i="36"/>
  <c r="I25" i="36" s="1"/>
  <c r="G24" i="36"/>
  <c r="F24" i="36"/>
  <c r="I24" i="36" s="1"/>
  <c r="I23" i="36"/>
  <c r="G23" i="36"/>
  <c r="F23" i="36"/>
  <c r="G22" i="36"/>
  <c r="F22" i="36"/>
  <c r="I22" i="36" s="1"/>
  <c r="G21" i="36"/>
  <c r="F21" i="36"/>
  <c r="I21" i="36" s="1"/>
  <c r="J21" i="36" s="1"/>
  <c r="G20" i="36"/>
  <c r="F20" i="36"/>
  <c r="I20" i="36" s="1"/>
  <c r="I19" i="36"/>
  <c r="G19" i="36"/>
  <c r="F19" i="36"/>
  <c r="G18" i="36"/>
  <c r="F18" i="36"/>
  <c r="I18" i="36" s="1"/>
  <c r="J18" i="36" s="1"/>
  <c r="G17" i="36"/>
  <c r="F17" i="36"/>
  <c r="I17" i="36" s="1"/>
  <c r="G16" i="36"/>
  <c r="F16" i="36"/>
  <c r="I16" i="36" s="1"/>
  <c r="I15" i="36"/>
  <c r="G15" i="36"/>
  <c r="F15" i="36"/>
  <c r="G14" i="36"/>
  <c r="F14" i="36"/>
  <c r="I14" i="36" s="1"/>
  <c r="I13" i="36"/>
  <c r="J13" i="36" s="1"/>
  <c r="G13" i="36"/>
  <c r="F13" i="36"/>
  <c r="G12" i="36"/>
  <c r="F12" i="36"/>
  <c r="I12" i="36" s="1"/>
  <c r="I11" i="36"/>
  <c r="G11" i="36"/>
  <c r="F11" i="36"/>
  <c r="I10" i="36"/>
  <c r="G10" i="36"/>
  <c r="F10" i="36"/>
  <c r="G9" i="36"/>
  <c r="F9" i="36"/>
  <c r="I9" i="36" s="1"/>
  <c r="G8" i="36"/>
  <c r="F8" i="36"/>
  <c r="I8" i="36" s="1"/>
  <c r="I7" i="36"/>
  <c r="G7" i="36"/>
  <c r="F7" i="36"/>
  <c r="I6" i="36"/>
  <c r="G6" i="36"/>
  <c r="F6" i="36"/>
  <c r="J29" i="35"/>
  <c r="H29" i="35"/>
  <c r="G29" i="35"/>
  <c r="L29" i="35" s="1"/>
  <c r="K28" i="35"/>
  <c r="J28" i="35"/>
  <c r="I28" i="35"/>
  <c r="G28" i="35"/>
  <c r="M27" i="35"/>
  <c r="L27" i="35"/>
  <c r="J27" i="35"/>
  <c r="I27" i="35"/>
  <c r="H27" i="35"/>
  <c r="G27" i="35"/>
  <c r="K27" i="35" s="1"/>
  <c r="H26" i="35"/>
  <c r="G26" i="35"/>
  <c r="L25" i="35"/>
  <c r="K25" i="35"/>
  <c r="H25" i="35"/>
  <c r="G25" i="35"/>
  <c r="J24" i="35"/>
  <c r="G24" i="35"/>
  <c r="M23" i="35"/>
  <c r="L23" i="35"/>
  <c r="K23" i="35"/>
  <c r="J23" i="35"/>
  <c r="I23" i="35"/>
  <c r="H23" i="35"/>
  <c r="G23" i="35"/>
  <c r="M22" i="35"/>
  <c r="L22" i="35"/>
  <c r="K22" i="35"/>
  <c r="I22" i="35"/>
  <c r="H22" i="35"/>
  <c r="G22" i="35"/>
  <c r="J22" i="35" s="1"/>
  <c r="K21" i="35"/>
  <c r="J21" i="35"/>
  <c r="G21" i="35"/>
  <c r="L21" i="35" s="1"/>
  <c r="K20" i="35"/>
  <c r="G20" i="35"/>
  <c r="M19" i="35"/>
  <c r="L19" i="35"/>
  <c r="J19" i="35"/>
  <c r="I19" i="35"/>
  <c r="H19" i="35"/>
  <c r="G19" i="35"/>
  <c r="K19" i="35" s="1"/>
  <c r="I18" i="35"/>
  <c r="H18" i="35"/>
  <c r="G18" i="35"/>
  <c r="M18" i="35" s="1"/>
  <c r="L17" i="35"/>
  <c r="K17" i="35"/>
  <c r="H17" i="35"/>
  <c r="G17" i="35"/>
  <c r="K16" i="35"/>
  <c r="J16" i="35"/>
  <c r="G16" i="35"/>
  <c r="M16" i="35" s="1"/>
  <c r="M15" i="35"/>
  <c r="L15" i="35"/>
  <c r="J15" i="35"/>
  <c r="I15" i="35"/>
  <c r="H15" i="35"/>
  <c r="G15" i="35"/>
  <c r="K15" i="35" s="1"/>
  <c r="M14" i="35"/>
  <c r="L14" i="35"/>
  <c r="K14" i="35"/>
  <c r="I14" i="35"/>
  <c r="H14" i="35"/>
  <c r="G14" i="35"/>
  <c r="J14" i="35" s="1"/>
  <c r="K13" i="35"/>
  <c r="J13" i="35"/>
  <c r="G13" i="35"/>
  <c r="L13" i="35" s="1"/>
  <c r="K12" i="35"/>
  <c r="G12" i="35"/>
  <c r="M11" i="35"/>
  <c r="L11" i="35"/>
  <c r="J11" i="35"/>
  <c r="I11" i="35"/>
  <c r="H11" i="35"/>
  <c r="G11" i="35"/>
  <c r="K11" i="35" s="1"/>
  <c r="I10" i="35"/>
  <c r="H10" i="35"/>
  <c r="G10" i="35"/>
  <c r="M10" i="35" s="1"/>
  <c r="L9" i="35"/>
  <c r="K9" i="35"/>
  <c r="H9" i="35"/>
  <c r="G9" i="35"/>
  <c r="K8" i="35"/>
  <c r="J8" i="35"/>
  <c r="G8" i="35"/>
  <c r="M8" i="35" s="1"/>
  <c r="M7" i="35"/>
  <c r="L7" i="35"/>
  <c r="J7" i="35"/>
  <c r="I7" i="35"/>
  <c r="H7" i="35"/>
  <c r="G7" i="35"/>
  <c r="K7" i="35" s="1"/>
  <c r="M6" i="35"/>
  <c r="L6" i="35"/>
  <c r="K6" i="35"/>
  <c r="I6" i="35"/>
  <c r="H6" i="35"/>
  <c r="G6" i="35"/>
  <c r="J6" i="35" s="1"/>
  <c r="G9" i="34"/>
  <c r="F9" i="34"/>
  <c r="H9" i="34" s="1"/>
  <c r="J9" i="34" s="1"/>
  <c r="G8" i="34"/>
  <c r="H8" i="34" s="1"/>
  <c r="J8" i="34" s="1"/>
  <c r="F8" i="34"/>
  <c r="G7" i="34"/>
  <c r="F7" i="34"/>
  <c r="H7" i="34" s="1"/>
  <c r="J7" i="34" s="1"/>
  <c r="G6" i="34"/>
  <c r="H6" i="34" s="1"/>
  <c r="J6" i="34" s="1"/>
  <c r="F6" i="34"/>
  <c r="G5" i="34"/>
  <c r="H5" i="34" s="1"/>
  <c r="J5" i="34" s="1"/>
  <c r="F5" i="34"/>
  <c r="B41" i="33"/>
  <c r="D29" i="33"/>
  <c r="E29" i="33" s="1"/>
  <c r="E28" i="33"/>
  <c r="D28" i="33"/>
  <c r="D27" i="33"/>
  <c r="E27" i="33" s="1"/>
  <c r="D26" i="33"/>
  <c r="E26" i="33" s="1"/>
  <c r="D25" i="33"/>
  <c r="E25" i="33" s="1"/>
  <c r="E24" i="33"/>
  <c r="D24" i="33"/>
  <c r="D23" i="33"/>
  <c r="E23" i="33" s="1"/>
  <c r="E22" i="33"/>
  <c r="D22" i="33"/>
  <c r="D21" i="33"/>
  <c r="E21" i="33" s="1"/>
  <c r="E20" i="33"/>
  <c r="D20" i="33"/>
  <c r="D19" i="33"/>
  <c r="E19" i="33" s="1"/>
  <c r="D18" i="33"/>
  <c r="E18" i="33" s="1"/>
  <c r="B42" i="33" s="1"/>
  <c r="D17" i="33"/>
  <c r="E17" i="33" s="1"/>
  <c r="E16" i="33"/>
  <c r="D16" i="33"/>
  <c r="C35" i="32"/>
  <c r="C34" i="32"/>
  <c r="E29" i="32"/>
  <c r="D29" i="32"/>
  <c r="E28" i="32"/>
  <c r="D28" i="32"/>
  <c r="E27" i="32"/>
  <c r="D27" i="32"/>
  <c r="E26" i="32"/>
  <c r="D26" i="32"/>
  <c r="E25" i="32"/>
  <c r="D25" i="32"/>
  <c r="E24" i="32"/>
  <c r="D24" i="32"/>
  <c r="E23" i="32"/>
  <c r="D23" i="32"/>
  <c r="E22" i="32"/>
  <c r="D22" i="32"/>
  <c r="E21" i="32"/>
  <c r="D21" i="32"/>
  <c r="E20" i="32"/>
  <c r="D20" i="32"/>
  <c r="E19" i="32"/>
  <c r="D19" i="32"/>
  <c r="E18" i="32"/>
  <c r="D18" i="32"/>
  <c r="E17" i="32"/>
  <c r="D17" i="32"/>
  <c r="E16" i="32"/>
  <c r="D16" i="32"/>
  <c r="E15" i="32"/>
  <c r="D15" i="32"/>
  <c r="E14" i="32"/>
  <c r="D14" i="32"/>
  <c r="E13" i="32"/>
  <c r="D13" i="32"/>
  <c r="E12" i="32"/>
  <c r="D12" i="32"/>
  <c r="E11" i="32"/>
  <c r="D11" i="32"/>
  <c r="E10" i="32"/>
  <c r="D10" i="32"/>
  <c r="E9" i="32"/>
  <c r="D9" i="32"/>
  <c r="E8" i="32"/>
  <c r="D8" i="32"/>
  <c r="E7" i="32"/>
  <c r="D7" i="32"/>
  <c r="BK120" i="28"/>
  <c r="BJ120" i="28"/>
  <c r="BI120" i="28"/>
  <c r="BH120" i="28"/>
  <c r="BG120" i="28"/>
  <c r="BF120" i="28"/>
  <c r="BE120" i="28"/>
  <c r="BK119" i="28"/>
  <c r="BJ119" i="28"/>
  <c r="BI119" i="28"/>
  <c r="BH119" i="28"/>
  <c r="BG119" i="28"/>
  <c r="BF119" i="28"/>
  <c r="BE119" i="28"/>
  <c r="BK118" i="28"/>
  <c r="BJ118" i="28"/>
  <c r="BI118" i="28"/>
  <c r="BH118" i="28"/>
  <c r="BG118" i="28"/>
  <c r="BF118" i="28"/>
  <c r="BE118" i="28"/>
  <c r="BK117" i="28"/>
  <c r="BJ117" i="28"/>
  <c r="BI117" i="28"/>
  <c r="BH117" i="28"/>
  <c r="BG117" i="28"/>
  <c r="BF117" i="28"/>
  <c r="BE117" i="28"/>
  <c r="BK116" i="28"/>
  <c r="BJ116" i="28"/>
  <c r="BI116" i="28"/>
  <c r="BH116" i="28"/>
  <c r="BG116" i="28"/>
  <c r="BF116" i="28"/>
  <c r="BE116" i="28"/>
  <c r="BK115" i="28"/>
  <c r="BJ115" i="28"/>
  <c r="BI115" i="28"/>
  <c r="BH115" i="28"/>
  <c r="BG115" i="28"/>
  <c r="BF115" i="28"/>
  <c r="BE115" i="28"/>
  <c r="BK114" i="28"/>
  <c r="BJ114" i="28"/>
  <c r="BI114" i="28"/>
  <c r="BH114" i="28"/>
  <c r="BG114" i="28"/>
  <c r="BF114" i="28"/>
  <c r="BE114" i="28"/>
  <c r="BK113" i="28"/>
  <c r="BJ113" i="28"/>
  <c r="BI113" i="28"/>
  <c r="BH113" i="28"/>
  <c r="BG113" i="28"/>
  <c r="BF113" i="28"/>
  <c r="BE113" i="28"/>
  <c r="BK112" i="28"/>
  <c r="BJ112" i="28"/>
  <c r="BI112" i="28"/>
  <c r="BH112" i="28"/>
  <c r="BG112" i="28"/>
  <c r="BF112" i="28"/>
  <c r="BE112" i="28"/>
  <c r="BK111" i="28"/>
  <c r="BJ111" i="28"/>
  <c r="BI111" i="28"/>
  <c r="BH111" i="28"/>
  <c r="BG111" i="28"/>
  <c r="BF111" i="28"/>
  <c r="BE111" i="28"/>
  <c r="BK110" i="28"/>
  <c r="BJ110" i="28"/>
  <c r="BI110" i="28"/>
  <c r="BH110" i="28"/>
  <c r="BG110" i="28"/>
  <c r="BF110" i="28"/>
  <c r="BE110" i="28"/>
  <c r="BK109" i="28"/>
  <c r="BJ109" i="28"/>
  <c r="BI109" i="28"/>
  <c r="BH109" i="28"/>
  <c r="BG109" i="28"/>
  <c r="BF109" i="28"/>
  <c r="BE109" i="28"/>
  <c r="BK108" i="28"/>
  <c r="BJ108" i="28"/>
  <c r="BI108" i="28"/>
  <c r="BH108" i="28"/>
  <c r="BG108" i="28"/>
  <c r="BF108" i="28"/>
  <c r="BE108" i="28"/>
  <c r="BK107" i="28"/>
  <c r="BJ107" i="28"/>
  <c r="BI107" i="28"/>
  <c r="BH107" i="28"/>
  <c r="BG107" i="28"/>
  <c r="BF107" i="28"/>
  <c r="BE107" i="28"/>
  <c r="BK106" i="28"/>
  <c r="BJ106" i="28"/>
  <c r="BI106" i="28"/>
  <c r="BH106" i="28"/>
  <c r="BG106" i="28"/>
  <c r="BF106" i="28"/>
  <c r="BE106" i="28"/>
  <c r="BK105" i="28"/>
  <c r="BJ105" i="28"/>
  <c r="BI105" i="28"/>
  <c r="BH105" i="28"/>
  <c r="BG105" i="28"/>
  <c r="BF105" i="28"/>
  <c r="BE105" i="28"/>
  <c r="BK104" i="28"/>
  <c r="BJ104" i="28"/>
  <c r="BI104" i="28"/>
  <c r="BH104" i="28"/>
  <c r="BG104" i="28"/>
  <c r="BF104" i="28"/>
  <c r="BE104" i="28"/>
  <c r="BK103" i="28"/>
  <c r="BJ103" i="28"/>
  <c r="BI103" i="28"/>
  <c r="BH103" i="28"/>
  <c r="BG103" i="28"/>
  <c r="BF103" i="28"/>
  <c r="BE103" i="28"/>
  <c r="BK101" i="28"/>
  <c r="BJ101" i="28"/>
  <c r="BI101" i="28"/>
  <c r="BH101" i="28"/>
  <c r="BG101" i="28"/>
  <c r="BF101" i="28"/>
  <c r="BE101" i="28"/>
  <c r="BK100" i="28"/>
  <c r="BJ100" i="28"/>
  <c r="BI100" i="28"/>
  <c r="BH100" i="28"/>
  <c r="BG100" i="28"/>
  <c r="BF100" i="28"/>
  <c r="BE100" i="28"/>
  <c r="BK99" i="28"/>
  <c r="BJ99" i="28"/>
  <c r="BI99" i="28"/>
  <c r="BH99" i="28"/>
  <c r="BG99" i="28"/>
  <c r="BF99" i="28"/>
  <c r="BE99" i="28"/>
  <c r="BK98" i="28"/>
  <c r="BJ98" i="28"/>
  <c r="BI98" i="28"/>
  <c r="BH98" i="28"/>
  <c r="BG98" i="28"/>
  <c r="BF98" i="28"/>
  <c r="BE98" i="28"/>
  <c r="BK97" i="28"/>
  <c r="BJ97" i="28"/>
  <c r="BI97" i="28"/>
  <c r="BH97" i="28"/>
  <c r="BG97" i="28"/>
  <c r="BF97" i="28"/>
  <c r="BE97" i="28"/>
  <c r="BK96" i="28"/>
  <c r="BJ96" i="28"/>
  <c r="BI96" i="28"/>
  <c r="BH96" i="28"/>
  <c r="BG96" i="28"/>
  <c r="BF96" i="28"/>
  <c r="BE96" i="28"/>
  <c r="BK95" i="28"/>
  <c r="BJ95" i="28"/>
  <c r="BI95" i="28"/>
  <c r="BH95" i="28"/>
  <c r="BG95" i="28"/>
  <c r="BF95" i="28"/>
  <c r="BE95" i="28"/>
  <c r="BK94" i="28"/>
  <c r="BJ94" i="28"/>
  <c r="BI94" i="28"/>
  <c r="BH94" i="28"/>
  <c r="BG94" i="28"/>
  <c r="BF94" i="28"/>
  <c r="BE94" i="28"/>
  <c r="BK93" i="28"/>
  <c r="BJ93" i="28"/>
  <c r="BI93" i="28"/>
  <c r="BH93" i="28"/>
  <c r="BG93" i="28"/>
  <c r="BF93" i="28"/>
  <c r="BE93" i="28"/>
  <c r="BK92" i="28"/>
  <c r="BJ92" i="28"/>
  <c r="BI92" i="28"/>
  <c r="BH92" i="28"/>
  <c r="BG92" i="28"/>
  <c r="BF92" i="28"/>
  <c r="BE92" i="28"/>
  <c r="BK91" i="28"/>
  <c r="BJ91" i="28"/>
  <c r="BI91" i="28"/>
  <c r="BH91" i="28"/>
  <c r="BG91" i="28"/>
  <c r="BF91" i="28"/>
  <c r="BE91" i="28"/>
  <c r="BK90" i="28"/>
  <c r="BJ90" i="28"/>
  <c r="BI90" i="28"/>
  <c r="BH90" i="28"/>
  <c r="BG90" i="28"/>
  <c r="BF90" i="28"/>
  <c r="BE90" i="28"/>
  <c r="BK89" i="28"/>
  <c r="BJ89" i="28"/>
  <c r="BI89" i="28"/>
  <c r="BH89" i="28"/>
  <c r="BG89" i="28"/>
  <c r="BF89" i="28"/>
  <c r="BE89" i="28"/>
  <c r="BK88" i="28"/>
  <c r="BJ88" i="28"/>
  <c r="BI88" i="28"/>
  <c r="BH88" i="28"/>
  <c r="BG88" i="28"/>
  <c r="BF88" i="28"/>
  <c r="BE88" i="28"/>
  <c r="BK87" i="28"/>
  <c r="BJ87" i="28"/>
  <c r="BI87" i="28"/>
  <c r="BH87" i="28"/>
  <c r="BG87" i="28"/>
  <c r="BF87" i="28"/>
  <c r="BE87" i="28"/>
  <c r="BK86" i="28"/>
  <c r="BJ86" i="28"/>
  <c r="BI86" i="28"/>
  <c r="BH86" i="28"/>
  <c r="BG86" i="28"/>
  <c r="BF86" i="28"/>
  <c r="BE86" i="28"/>
  <c r="BK85" i="28"/>
  <c r="BJ85" i="28"/>
  <c r="BI85" i="28"/>
  <c r="BH85" i="28"/>
  <c r="BG85" i="28"/>
  <c r="BF85" i="28"/>
  <c r="BE85" i="28"/>
  <c r="BK84" i="28"/>
  <c r="BJ84" i="28"/>
  <c r="BI84" i="28"/>
  <c r="BH84" i="28"/>
  <c r="BG84" i="28"/>
  <c r="BF84" i="28"/>
  <c r="BE84" i="28"/>
  <c r="BK83" i="28"/>
  <c r="BJ83" i="28"/>
  <c r="BI83" i="28"/>
  <c r="BH83" i="28"/>
  <c r="BG83" i="28"/>
  <c r="BF83" i="28"/>
  <c r="BE83" i="28"/>
  <c r="BK82" i="28"/>
  <c r="BJ82" i="28"/>
  <c r="BI82" i="28"/>
  <c r="BH82" i="28"/>
  <c r="BG82" i="28"/>
  <c r="BF82" i="28"/>
  <c r="BE82" i="28"/>
  <c r="BK81" i="28"/>
  <c r="BJ81" i="28"/>
  <c r="BI81" i="28"/>
  <c r="BH81" i="28"/>
  <c r="BG81" i="28"/>
  <c r="BF81" i="28"/>
  <c r="BE81" i="28"/>
  <c r="BK80" i="28"/>
  <c r="BJ80" i="28"/>
  <c r="BI80" i="28"/>
  <c r="BH80" i="28"/>
  <c r="BG80" i="28"/>
  <c r="BF80" i="28"/>
  <c r="BE80" i="28"/>
  <c r="BK79" i="28"/>
  <c r="BJ79" i="28"/>
  <c r="BI79" i="28"/>
  <c r="BH79" i="28"/>
  <c r="BG79" i="28"/>
  <c r="BF79" i="28"/>
  <c r="BE79" i="28"/>
  <c r="BK78" i="28"/>
  <c r="BJ78" i="28"/>
  <c r="BI78" i="28"/>
  <c r="BH78" i="28"/>
  <c r="BG78" i="28"/>
  <c r="BF78" i="28"/>
  <c r="BE78" i="28"/>
  <c r="BK77" i="28"/>
  <c r="BJ77" i="28"/>
  <c r="BI77" i="28"/>
  <c r="BH77" i="28"/>
  <c r="BG77" i="28"/>
  <c r="BF77" i="28"/>
  <c r="BE77" i="28"/>
  <c r="BK76" i="28"/>
  <c r="BJ76" i="28"/>
  <c r="BI76" i="28"/>
  <c r="BH76" i="28"/>
  <c r="BG76" i="28"/>
  <c r="BF76" i="28"/>
  <c r="BE76" i="28"/>
  <c r="BK75" i="28"/>
  <c r="BJ75" i="28"/>
  <c r="BI75" i="28"/>
  <c r="BH75" i="28"/>
  <c r="BG75" i="28"/>
  <c r="BF75" i="28"/>
  <c r="BE75" i="28"/>
  <c r="BK74" i="28"/>
  <c r="BJ74" i="28"/>
  <c r="BI74" i="28"/>
  <c r="BH74" i="28"/>
  <c r="BG74" i="28"/>
  <c r="BF74" i="28"/>
  <c r="BE74" i="28"/>
  <c r="BK73" i="28"/>
  <c r="BJ73" i="28"/>
  <c r="BI73" i="28"/>
  <c r="BH73" i="28"/>
  <c r="BG73" i="28"/>
  <c r="BF73" i="28"/>
  <c r="BE73" i="28"/>
  <c r="BK72" i="28"/>
  <c r="BJ72" i="28"/>
  <c r="BI72" i="28"/>
  <c r="BH72" i="28"/>
  <c r="BG72" i="28"/>
  <c r="BF72" i="28"/>
  <c r="BE72" i="28"/>
  <c r="BK71" i="28"/>
  <c r="BJ71" i="28"/>
  <c r="BI71" i="28"/>
  <c r="BH71" i="28"/>
  <c r="BG71" i="28"/>
  <c r="BF71" i="28"/>
  <c r="BE71" i="28"/>
  <c r="BK70" i="28"/>
  <c r="BJ70" i="28"/>
  <c r="BI70" i="28"/>
  <c r="BH70" i="28"/>
  <c r="BG70" i="28"/>
  <c r="BF70" i="28"/>
  <c r="BE70" i="28"/>
  <c r="BK69" i="28"/>
  <c r="BJ69" i="28"/>
  <c r="BI69" i="28"/>
  <c r="BH69" i="28"/>
  <c r="BG69" i="28"/>
  <c r="BF69" i="28"/>
  <c r="BE69" i="28"/>
  <c r="BK68" i="28"/>
  <c r="BJ68" i="28"/>
  <c r="BI68" i="28"/>
  <c r="BH68" i="28"/>
  <c r="BG68" i="28"/>
  <c r="BF68" i="28"/>
  <c r="BE68" i="28"/>
  <c r="BK67" i="28"/>
  <c r="BJ67" i="28"/>
  <c r="BI67" i="28"/>
  <c r="BH67" i="28"/>
  <c r="BG67" i="28"/>
  <c r="BF67" i="28"/>
  <c r="BE67" i="28"/>
  <c r="BK66" i="28"/>
  <c r="BJ66" i="28"/>
  <c r="BI66" i="28"/>
  <c r="BH66" i="28"/>
  <c r="BG66" i="28"/>
  <c r="BF66" i="28"/>
  <c r="BE66" i="28"/>
  <c r="BK65" i="28"/>
  <c r="BJ65" i="28"/>
  <c r="BI65" i="28"/>
  <c r="BH65" i="28"/>
  <c r="BG65" i="28"/>
  <c r="BF65" i="28"/>
  <c r="BE65" i="28"/>
  <c r="BK64" i="28"/>
  <c r="BJ64" i="28"/>
  <c r="BI64" i="28"/>
  <c r="BH64" i="28"/>
  <c r="BG64" i="28"/>
  <c r="BF64" i="28"/>
  <c r="BE64" i="28"/>
  <c r="BK63" i="28"/>
  <c r="BJ63" i="28"/>
  <c r="BI63" i="28"/>
  <c r="BH63" i="28"/>
  <c r="BG63" i="28"/>
  <c r="BF63" i="28"/>
  <c r="BE63" i="28"/>
  <c r="BK62" i="28"/>
  <c r="BJ62" i="28"/>
  <c r="BI62" i="28"/>
  <c r="BH62" i="28"/>
  <c r="BG62" i="28"/>
  <c r="BF62" i="28"/>
  <c r="BE62" i="28"/>
  <c r="BK61" i="28"/>
  <c r="BJ61" i="28"/>
  <c r="BI61" i="28"/>
  <c r="BH61" i="28"/>
  <c r="BG61" i="28"/>
  <c r="BF61" i="28"/>
  <c r="BE61" i="28"/>
  <c r="BK60" i="28"/>
  <c r="BJ60" i="28"/>
  <c r="BI60" i="28"/>
  <c r="BH60" i="28"/>
  <c r="BG60" i="28"/>
  <c r="BF60" i="28"/>
  <c r="BE60" i="28"/>
  <c r="BK59" i="28"/>
  <c r="BJ59" i="28"/>
  <c r="BI59" i="28"/>
  <c r="BH59" i="28"/>
  <c r="BG59" i="28"/>
  <c r="BF59" i="28"/>
  <c r="BE59" i="28"/>
  <c r="BK58" i="28"/>
  <c r="BJ58" i="28"/>
  <c r="BI58" i="28"/>
  <c r="BH58" i="28"/>
  <c r="BG58" i="28"/>
  <c r="BF58" i="28"/>
  <c r="BE58" i="28"/>
  <c r="BK57" i="28"/>
  <c r="BJ57" i="28"/>
  <c r="BI57" i="28"/>
  <c r="BH57" i="28"/>
  <c r="BG57" i="28"/>
  <c r="BF57" i="28"/>
  <c r="BE57" i="28"/>
  <c r="BK56" i="28"/>
  <c r="BJ56" i="28"/>
  <c r="BI56" i="28"/>
  <c r="BH56" i="28"/>
  <c r="BG56" i="28"/>
  <c r="BF56" i="28"/>
  <c r="BE56" i="28"/>
  <c r="BK55" i="28"/>
  <c r="BJ55" i="28"/>
  <c r="BI55" i="28"/>
  <c r="BH55" i="28"/>
  <c r="BG55" i="28"/>
  <c r="BF55" i="28"/>
  <c r="BE55" i="28"/>
  <c r="BK54" i="28"/>
  <c r="BJ54" i="28"/>
  <c r="BI54" i="28"/>
  <c r="BH54" i="28"/>
  <c r="BG54" i="28"/>
  <c r="BF54" i="28"/>
  <c r="BE54" i="28"/>
  <c r="BK53" i="28"/>
  <c r="BJ53" i="28"/>
  <c r="BI53" i="28"/>
  <c r="BH53" i="28"/>
  <c r="BG53" i="28"/>
  <c r="BF53" i="28"/>
  <c r="BE53" i="28"/>
  <c r="BK52" i="28"/>
  <c r="BJ52" i="28"/>
  <c r="BI52" i="28"/>
  <c r="BH52" i="28"/>
  <c r="BG52" i="28"/>
  <c r="BF52" i="28"/>
  <c r="BE52" i="28"/>
  <c r="BK51" i="28"/>
  <c r="BJ51" i="28"/>
  <c r="BI51" i="28"/>
  <c r="BH51" i="28"/>
  <c r="BG51" i="28"/>
  <c r="BF51" i="28"/>
  <c r="BE51" i="28"/>
  <c r="BK50" i="28"/>
  <c r="BJ50" i="28"/>
  <c r="BI50" i="28"/>
  <c r="BH50" i="28"/>
  <c r="BG50" i="28"/>
  <c r="BF50" i="28"/>
  <c r="BE50" i="28"/>
  <c r="BK49" i="28"/>
  <c r="BJ49" i="28"/>
  <c r="BI49" i="28"/>
  <c r="BH49" i="28"/>
  <c r="BG49" i="28"/>
  <c r="BF49" i="28"/>
  <c r="BE49" i="28"/>
  <c r="BK48" i="28"/>
  <c r="BJ48" i="28"/>
  <c r="BI48" i="28"/>
  <c r="BH48" i="28"/>
  <c r="BG48" i="28"/>
  <c r="BF48" i="28"/>
  <c r="BE48" i="28"/>
  <c r="BK47" i="28"/>
  <c r="BJ47" i="28"/>
  <c r="BI47" i="28"/>
  <c r="BH47" i="28"/>
  <c r="BG47" i="28"/>
  <c r="BF47" i="28"/>
  <c r="BE47" i="28"/>
  <c r="BK46" i="28"/>
  <c r="BJ46" i="28"/>
  <c r="BI46" i="28"/>
  <c r="BH46" i="28"/>
  <c r="BG46" i="28"/>
  <c r="BF46" i="28"/>
  <c r="BE46" i="28"/>
  <c r="BK45" i="28"/>
  <c r="BJ45" i="28"/>
  <c r="BI45" i="28"/>
  <c r="BH45" i="28"/>
  <c r="BG45" i="28"/>
  <c r="BF45" i="28"/>
  <c r="BE45" i="28"/>
  <c r="BK44" i="28"/>
  <c r="BJ44" i="28"/>
  <c r="BI44" i="28"/>
  <c r="BH44" i="28"/>
  <c r="BG44" i="28"/>
  <c r="BF44" i="28"/>
  <c r="BE44" i="28"/>
  <c r="BK43" i="28"/>
  <c r="BJ43" i="28"/>
  <c r="BI43" i="28"/>
  <c r="BH43" i="28"/>
  <c r="BG43" i="28"/>
  <c r="BF43" i="28"/>
  <c r="BE43" i="28"/>
  <c r="BK42" i="28"/>
  <c r="BJ42" i="28"/>
  <c r="BI42" i="28"/>
  <c r="BH42" i="28"/>
  <c r="BG42" i="28"/>
  <c r="BF42" i="28"/>
  <c r="BE42" i="28"/>
  <c r="BK41" i="28"/>
  <c r="BJ41" i="28"/>
  <c r="BI41" i="28"/>
  <c r="BH41" i="28"/>
  <c r="BG41" i="28"/>
  <c r="BF41" i="28"/>
  <c r="BE41" i="28"/>
  <c r="BK40" i="28"/>
  <c r="BJ40" i="28"/>
  <c r="BI40" i="28"/>
  <c r="BH40" i="28"/>
  <c r="BG40" i="28"/>
  <c r="BF40" i="28"/>
  <c r="BE40" i="28"/>
  <c r="BK39" i="28"/>
  <c r="BJ39" i="28"/>
  <c r="BI39" i="28"/>
  <c r="BH39" i="28"/>
  <c r="BG39" i="28"/>
  <c r="BF39" i="28"/>
  <c r="BE39" i="28"/>
  <c r="BK38" i="28"/>
  <c r="BJ38" i="28"/>
  <c r="BI38" i="28"/>
  <c r="BH38" i="28"/>
  <c r="BG38" i="28"/>
  <c r="BF38" i="28"/>
  <c r="BE38" i="28"/>
  <c r="BK37" i="28"/>
  <c r="BJ37" i="28"/>
  <c r="BI37" i="28"/>
  <c r="BH37" i="28"/>
  <c r="BG37" i="28"/>
  <c r="BF37" i="28"/>
  <c r="BE37" i="28"/>
  <c r="BK36" i="28"/>
  <c r="BJ36" i="28"/>
  <c r="BI36" i="28"/>
  <c r="BH36" i="28"/>
  <c r="BG36" i="28"/>
  <c r="BF36" i="28"/>
  <c r="BE36" i="28"/>
  <c r="BK35" i="28"/>
  <c r="BJ35" i="28"/>
  <c r="BI35" i="28"/>
  <c r="BH35" i="28"/>
  <c r="BG35" i="28"/>
  <c r="BF35" i="28"/>
  <c r="BE35" i="28"/>
  <c r="BK34" i="28"/>
  <c r="BJ34" i="28"/>
  <c r="BI34" i="28"/>
  <c r="BH34" i="28"/>
  <c r="BG34" i="28"/>
  <c r="BF34" i="28"/>
  <c r="BE34" i="28"/>
  <c r="BK33" i="28"/>
  <c r="BJ33" i="28"/>
  <c r="BI33" i="28"/>
  <c r="BH33" i="28"/>
  <c r="BG33" i="28"/>
  <c r="BF33" i="28"/>
  <c r="BE33" i="28"/>
  <c r="BK32" i="28"/>
  <c r="BJ32" i="28"/>
  <c r="BI32" i="28"/>
  <c r="BH32" i="28"/>
  <c r="BG32" i="28"/>
  <c r="BF32" i="28"/>
  <c r="BE32" i="28"/>
  <c r="BK31" i="28"/>
  <c r="BJ31" i="28"/>
  <c r="BI31" i="28"/>
  <c r="BH31" i="28"/>
  <c r="BG31" i="28"/>
  <c r="BF31" i="28"/>
  <c r="BE31" i="28"/>
  <c r="BK30" i="28"/>
  <c r="BJ30" i="28"/>
  <c r="BI30" i="28"/>
  <c r="BH30" i="28"/>
  <c r="BG30" i="28"/>
  <c r="BF30" i="28"/>
  <c r="BE30" i="28"/>
  <c r="BK29" i="28"/>
  <c r="BJ29" i="28"/>
  <c r="BI29" i="28"/>
  <c r="BH29" i="28"/>
  <c r="BG29" i="28"/>
  <c r="BF29" i="28"/>
  <c r="BE29" i="28"/>
  <c r="BK28" i="28"/>
  <c r="BJ28" i="28"/>
  <c r="BI28" i="28"/>
  <c r="BH28" i="28"/>
  <c r="BG28" i="28"/>
  <c r="BF28" i="28"/>
  <c r="BE28" i="28"/>
  <c r="BK27" i="28"/>
  <c r="BJ27" i="28"/>
  <c r="BI27" i="28"/>
  <c r="BH27" i="28"/>
  <c r="BG27" i="28"/>
  <c r="BF27" i="28"/>
  <c r="BE27" i="28"/>
  <c r="BK26" i="28"/>
  <c r="BJ26" i="28"/>
  <c r="BI26" i="28"/>
  <c r="BH26" i="28"/>
  <c r="BG26" i="28"/>
  <c r="BF26" i="28"/>
  <c r="BE26" i="28"/>
  <c r="BK25" i="28"/>
  <c r="BJ25" i="28"/>
  <c r="BI25" i="28"/>
  <c r="BH25" i="28"/>
  <c r="BG25" i="28"/>
  <c r="BF25" i="28"/>
  <c r="BE25" i="28"/>
  <c r="BK24" i="28"/>
  <c r="BJ24" i="28"/>
  <c r="BI24" i="28"/>
  <c r="BH24" i="28"/>
  <c r="BG24" i="28"/>
  <c r="BF24" i="28"/>
  <c r="BE24" i="28"/>
  <c r="BK23" i="28"/>
  <c r="BJ23" i="28"/>
  <c r="BI23" i="28"/>
  <c r="BH23" i="28"/>
  <c r="BG23" i="28"/>
  <c r="BF23" i="28"/>
  <c r="BE23" i="28"/>
  <c r="BK22" i="28"/>
  <c r="BJ22" i="28"/>
  <c r="BI22" i="28"/>
  <c r="BH22" i="28"/>
  <c r="BG22" i="28"/>
  <c r="BF22" i="28"/>
  <c r="BE22" i="28"/>
  <c r="BK21" i="28"/>
  <c r="BJ21" i="28"/>
  <c r="BI21" i="28"/>
  <c r="BH21" i="28"/>
  <c r="BG21" i="28"/>
  <c r="BF21" i="28"/>
  <c r="BE21" i="28"/>
  <c r="BK20" i="28"/>
  <c r="BJ20" i="28"/>
  <c r="BI20" i="28"/>
  <c r="BH20" i="28"/>
  <c r="BG20" i="28"/>
  <c r="BF20" i="28"/>
  <c r="BE20" i="28"/>
  <c r="BK19" i="28"/>
  <c r="BJ19" i="28"/>
  <c r="BI19" i="28"/>
  <c r="BH19" i="28"/>
  <c r="BG19" i="28"/>
  <c r="BF19" i="28"/>
  <c r="BE19" i="28"/>
  <c r="BK18" i="28"/>
  <c r="BJ18" i="28"/>
  <c r="BI18" i="28"/>
  <c r="BH18" i="28"/>
  <c r="BG18" i="28"/>
  <c r="BF18" i="28"/>
  <c r="BE18" i="28"/>
  <c r="BK17" i="28"/>
  <c r="BJ17" i="28"/>
  <c r="BI17" i="28"/>
  <c r="BH17" i="28"/>
  <c r="BG17" i="28"/>
  <c r="BF17" i="28"/>
  <c r="BE17" i="28"/>
  <c r="BK16" i="28"/>
  <c r="BJ16" i="28"/>
  <c r="BI16" i="28"/>
  <c r="BH16" i="28"/>
  <c r="BG16" i="28"/>
  <c r="BF16" i="28"/>
  <c r="BE16" i="28"/>
  <c r="BK15" i="28"/>
  <c r="BJ15" i="28"/>
  <c r="BI15" i="28"/>
  <c r="BH15" i="28"/>
  <c r="BG15" i="28"/>
  <c r="BF15" i="28"/>
  <c r="BE15" i="28"/>
  <c r="BK14" i="28"/>
  <c r="BJ14" i="28"/>
  <c r="BI14" i="28"/>
  <c r="BH14" i="28"/>
  <c r="BG14" i="28"/>
  <c r="BF14" i="28"/>
  <c r="BE14" i="28"/>
  <c r="BK13" i="28"/>
  <c r="BJ13" i="28"/>
  <c r="BI13" i="28"/>
  <c r="BH13" i="28"/>
  <c r="BG13" i="28"/>
  <c r="BF13" i="28"/>
  <c r="BE13" i="28"/>
  <c r="BK12" i="28"/>
  <c r="BJ12" i="28"/>
  <c r="BI12" i="28"/>
  <c r="BH12" i="28"/>
  <c r="BG12" i="28"/>
  <c r="BF12" i="28"/>
  <c r="BE12" i="28"/>
  <c r="BK11" i="28"/>
  <c r="BJ11" i="28"/>
  <c r="BI11" i="28"/>
  <c r="BH11" i="28"/>
  <c r="BG11" i="28"/>
  <c r="BF11" i="28"/>
  <c r="BE11" i="28"/>
  <c r="BK10" i="28"/>
  <c r="BJ10" i="28"/>
  <c r="BI10" i="28"/>
  <c r="BH10" i="28"/>
  <c r="BG10" i="28"/>
  <c r="BF10" i="28"/>
  <c r="BE10" i="28"/>
  <c r="BK9" i="28"/>
  <c r="BJ9" i="28"/>
  <c r="BI9" i="28"/>
  <c r="BH9" i="28"/>
  <c r="BG9" i="28"/>
  <c r="BF9" i="28"/>
  <c r="BE9" i="28"/>
  <c r="BK8" i="28"/>
  <c r="BJ8" i="28"/>
  <c r="BI8" i="28"/>
  <c r="BH8" i="28"/>
  <c r="BG8" i="28"/>
  <c r="BF8" i="28"/>
  <c r="BE8" i="28"/>
  <c r="BK7" i="28"/>
  <c r="BJ7" i="28"/>
  <c r="BI7" i="28"/>
  <c r="BH7" i="28"/>
  <c r="BG7" i="28"/>
  <c r="BF7" i="28"/>
  <c r="BE7" i="28"/>
  <c r="BK6" i="28"/>
  <c r="BJ6" i="28"/>
  <c r="BI6" i="28"/>
  <c r="BH6" i="28"/>
  <c r="BG6" i="28"/>
  <c r="BF6" i="28"/>
  <c r="BE6" i="28"/>
  <c r="BK5" i="28"/>
  <c r="BJ5" i="28"/>
  <c r="BI5" i="28"/>
  <c r="BH5" i="28"/>
  <c r="BG5" i="28"/>
  <c r="BF5" i="28"/>
  <c r="BE5" i="28"/>
  <c r="BK120" i="26"/>
  <c r="BJ120" i="26"/>
  <c r="BI120" i="26"/>
  <c r="BH120" i="26"/>
  <c r="BG120" i="26"/>
  <c r="BF120" i="26"/>
  <c r="BE120" i="26"/>
  <c r="BK119" i="26"/>
  <c r="BJ119" i="26"/>
  <c r="BI119" i="26"/>
  <c r="BH119" i="26"/>
  <c r="BG119" i="26"/>
  <c r="BF119" i="26"/>
  <c r="BE119" i="26"/>
  <c r="BK118" i="26"/>
  <c r="BJ118" i="26"/>
  <c r="BI118" i="26"/>
  <c r="BH118" i="26"/>
  <c r="BG118" i="26"/>
  <c r="BF118" i="26"/>
  <c r="BE118" i="26"/>
  <c r="BK117" i="26"/>
  <c r="BJ117" i="26"/>
  <c r="BI117" i="26"/>
  <c r="BH117" i="26"/>
  <c r="BG117" i="26"/>
  <c r="BF117" i="26"/>
  <c r="BE117" i="26"/>
  <c r="BK116" i="26"/>
  <c r="BJ116" i="26"/>
  <c r="BI116" i="26"/>
  <c r="BH116" i="26"/>
  <c r="BG116" i="26"/>
  <c r="BF116" i="26"/>
  <c r="BE116" i="26"/>
  <c r="BK115" i="26"/>
  <c r="BJ115" i="26"/>
  <c r="BI115" i="26"/>
  <c r="BH115" i="26"/>
  <c r="BG115" i="26"/>
  <c r="BF115" i="26"/>
  <c r="BE115" i="26"/>
  <c r="BK114" i="26"/>
  <c r="BJ114" i="26"/>
  <c r="BI114" i="26"/>
  <c r="BH114" i="26"/>
  <c r="BG114" i="26"/>
  <c r="BF114" i="26"/>
  <c r="BE114" i="26"/>
  <c r="BK113" i="26"/>
  <c r="BJ113" i="26"/>
  <c r="BI113" i="26"/>
  <c r="BH113" i="26"/>
  <c r="BG113" i="26"/>
  <c r="BF113" i="26"/>
  <c r="BE113" i="26"/>
  <c r="BK112" i="26"/>
  <c r="BJ112" i="26"/>
  <c r="BI112" i="26"/>
  <c r="BH112" i="26"/>
  <c r="BG112" i="26"/>
  <c r="BF112" i="26"/>
  <c r="BE112" i="26"/>
  <c r="BK111" i="26"/>
  <c r="BJ111" i="26"/>
  <c r="BI111" i="26"/>
  <c r="BH111" i="26"/>
  <c r="BG111" i="26"/>
  <c r="BF111" i="26"/>
  <c r="BE111" i="26"/>
  <c r="BK110" i="26"/>
  <c r="BJ110" i="26"/>
  <c r="BI110" i="26"/>
  <c r="BH110" i="26"/>
  <c r="BG110" i="26"/>
  <c r="BF110" i="26"/>
  <c r="BE110" i="26"/>
  <c r="BK109" i="26"/>
  <c r="BJ109" i="26"/>
  <c r="BI109" i="26"/>
  <c r="BH109" i="26"/>
  <c r="BG109" i="26"/>
  <c r="BF109" i="26"/>
  <c r="BE109" i="26"/>
  <c r="BK108" i="26"/>
  <c r="BJ108" i="26"/>
  <c r="BI108" i="26"/>
  <c r="BH108" i="26"/>
  <c r="BG108" i="26"/>
  <c r="BF108" i="26"/>
  <c r="BE108" i="26"/>
  <c r="BK107" i="26"/>
  <c r="BJ107" i="26"/>
  <c r="BI107" i="26"/>
  <c r="BH107" i="26"/>
  <c r="BG107" i="26"/>
  <c r="BF107" i="26"/>
  <c r="BE107" i="26"/>
  <c r="BK106" i="26"/>
  <c r="BJ106" i="26"/>
  <c r="BI106" i="26"/>
  <c r="BH106" i="26"/>
  <c r="BG106" i="26"/>
  <c r="BF106" i="26"/>
  <c r="BE106" i="26"/>
  <c r="BK105" i="26"/>
  <c r="BJ105" i="26"/>
  <c r="BI105" i="26"/>
  <c r="BH105" i="26"/>
  <c r="BG105" i="26"/>
  <c r="BF105" i="26"/>
  <c r="BE105" i="26"/>
  <c r="BK104" i="26"/>
  <c r="BJ104" i="26"/>
  <c r="BI104" i="26"/>
  <c r="BH104" i="26"/>
  <c r="BG104" i="26"/>
  <c r="BF104" i="26"/>
  <c r="BE104" i="26"/>
  <c r="BK103" i="26"/>
  <c r="BJ103" i="26"/>
  <c r="BI103" i="26"/>
  <c r="BH103" i="26"/>
  <c r="BG103" i="26"/>
  <c r="BF103" i="26"/>
  <c r="BE103" i="26"/>
  <c r="BK101" i="26"/>
  <c r="BJ101" i="26"/>
  <c r="BI101" i="26"/>
  <c r="BH101" i="26"/>
  <c r="BG101" i="26"/>
  <c r="BF101" i="26"/>
  <c r="BE101" i="26"/>
  <c r="BK100" i="26"/>
  <c r="BJ100" i="26"/>
  <c r="BI100" i="26"/>
  <c r="BH100" i="26"/>
  <c r="BG100" i="26"/>
  <c r="BF100" i="26"/>
  <c r="BE100" i="26"/>
  <c r="BK99" i="26"/>
  <c r="BJ99" i="26"/>
  <c r="BI99" i="26"/>
  <c r="BH99" i="26"/>
  <c r="BG99" i="26"/>
  <c r="BF99" i="26"/>
  <c r="BE99" i="26"/>
  <c r="BK98" i="26"/>
  <c r="BJ98" i="26"/>
  <c r="BI98" i="26"/>
  <c r="BH98" i="26"/>
  <c r="BG98" i="26"/>
  <c r="BF98" i="26"/>
  <c r="BE98" i="26"/>
  <c r="BK97" i="26"/>
  <c r="BJ97" i="26"/>
  <c r="BI97" i="26"/>
  <c r="BH97" i="26"/>
  <c r="BG97" i="26"/>
  <c r="BF97" i="26"/>
  <c r="BE97" i="26"/>
  <c r="BK96" i="26"/>
  <c r="BJ96" i="26"/>
  <c r="BI96" i="26"/>
  <c r="BH96" i="26"/>
  <c r="BG96" i="26"/>
  <c r="BF96" i="26"/>
  <c r="BE96" i="26"/>
  <c r="BK95" i="26"/>
  <c r="BJ95" i="26"/>
  <c r="BI95" i="26"/>
  <c r="BH95" i="26"/>
  <c r="BG95" i="26"/>
  <c r="BF95" i="26"/>
  <c r="BE95" i="26"/>
  <c r="BK94" i="26"/>
  <c r="BJ94" i="26"/>
  <c r="BI94" i="26"/>
  <c r="BH94" i="26"/>
  <c r="BG94" i="26"/>
  <c r="BF94" i="26"/>
  <c r="BE94" i="26"/>
  <c r="BK93" i="26"/>
  <c r="BJ93" i="26"/>
  <c r="BI93" i="26"/>
  <c r="BH93" i="26"/>
  <c r="BG93" i="26"/>
  <c r="BF93" i="26"/>
  <c r="BE93" i="26"/>
  <c r="BK92" i="26"/>
  <c r="BJ92" i="26"/>
  <c r="BI92" i="26"/>
  <c r="BH92" i="26"/>
  <c r="BG92" i="26"/>
  <c r="BF92" i="26"/>
  <c r="BE92" i="26"/>
  <c r="BK91" i="26"/>
  <c r="BJ91" i="26"/>
  <c r="BI91" i="26"/>
  <c r="BH91" i="26"/>
  <c r="BG91" i="26"/>
  <c r="BF91" i="26"/>
  <c r="BE91" i="26"/>
  <c r="BK90" i="26"/>
  <c r="BJ90" i="26"/>
  <c r="BI90" i="26"/>
  <c r="BH90" i="26"/>
  <c r="BG90" i="26"/>
  <c r="BF90" i="26"/>
  <c r="BE90" i="26"/>
  <c r="BK89" i="26"/>
  <c r="BJ89" i="26"/>
  <c r="BI89" i="26"/>
  <c r="BH89" i="26"/>
  <c r="BG89" i="26"/>
  <c r="BF89" i="26"/>
  <c r="BE89" i="26"/>
  <c r="BK88" i="26"/>
  <c r="BJ88" i="26"/>
  <c r="BI88" i="26"/>
  <c r="BH88" i="26"/>
  <c r="BG88" i="26"/>
  <c r="BF88" i="26"/>
  <c r="BE88" i="26"/>
  <c r="BK87" i="26"/>
  <c r="BJ87" i="26"/>
  <c r="BI87" i="26"/>
  <c r="BH87" i="26"/>
  <c r="BG87" i="26"/>
  <c r="BF87" i="26"/>
  <c r="BE87" i="26"/>
  <c r="BK86" i="26"/>
  <c r="BJ86" i="26"/>
  <c r="BI86" i="26"/>
  <c r="BH86" i="26"/>
  <c r="BG86" i="26"/>
  <c r="BF86" i="26"/>
  <c r="BE86" i="26"/>
  <c r="BK85" i="26"/>
  <c r="BJ85" i="26"/>
  <c r="BI85" i="26"/>
  <c r="BH85" i="26"/>
  <c r="BG85" i="26"/>
  <c r="BF85" i="26"/>
  <c r="BE85" i="26"/>
  <c r="BK84" i="26"/>
  <c r="BJ84" i="26"/>
  <c r="BI84" i="26"/>
  <c r="BH84" i="26"/>
  <c r="BG84" i="26"/>
  <c r="BF84" i="26"/>
  <c r="BE84" i="26"/>
  <c r="BK83" i="26"/>
  <c r="BJ83" i="26"/>
  <c r="BI83" i="26"/>
  <c r="BH83" i="26"/>
  <c r="BG83" i="26"/>
  <c r="BF83" i="26"/>
  <c r="BE83" i="26"/>
  <c r="BK82" i="26"/>
  <c r="BJ82" i="26"/>
  <c r="BI82" i="26"/>
  <c r="BH82" i="26"/>
  <c r="BG82" i="26"/>
  <c r="BF82" i="26"/>
  <c r="BE82" i="26"/>
  <c r="BK81" i="26"/>
  <c r="BJ81" i="26"/>
  <c r="BI81" i="26"/>
  <c r="BH81" i="26"/>
  <c r="BG81" i="26"/>
  <c r="BF81" i="26"/>
  <c r="BE81" i="26"/>
  <c r="BK80" i="26"/>
  <c r="BJ80" i="26"/>
  <c r="BI80" i="26"/>
  <c r="BH80" i="26"/>
  <c r="BG80" i="26"/>
  <c r="BF80" i="26"/>
  <c r="BE80" i="26"/>
  <c r="BK79" i="26"/>
  <c r="BJ79" i="26"/>
  <c r="BI79" i="26"/>
  <c r="BH79" i="26"/>
  <c r="BG79" i="26"/>
  <c r="BF79" i="26"/>
  <c r="BE79" i="26"/>
  <c r="BK78" i="26"/>
  <c r="BJ78" i="26"/>
  <c r="BI78" i="26"/>
  <c r="BH78" i="26"/>
  <c r="BG78" i="26"/>
  <c r="BF78" i="26"/>
  <c r="BE78" i="26"/>
  <c r="BK77" i="26"/>
  <c r="BJ77" i="26"/>
  <c r="BI77" i="26"/>
  <c r="BH77" i="26"/>
  <c r="BG77" i="26"/>
  <c r="BF77" i="26"/>
  <c r="BE77" i="26"/>
  <c r="BK76" i="26"/>
  <c r="BJ76" i="26"/>
  <c r="BI76" i="26"/>
  <c r="BH76" i="26"/>
  <c r="BG76" i="26"/>
  <c r="BF76" i="26"/>
  <c r="BE76" i="26"/>
  <c r="BK75" i="26"/>
  <c r="BJ75" i="26"/>
  <c r="BI75" i="26"/>
  <c r="BH75" i="26"/>
  <c r="BG75" i="26"/>
  <c r="BF75" i="26"/>
  <c r="BE75" i="26"/>
  <c r="BK74" i="26"/>
  <c r="BJ74" i="26"/>
  <c r="BI74" i="26"/>
  <c r="BH74" i="26"/>
  <c r="BG74" i="26"/>
  <c r="BF74" i="26"/>
  <c r="BE74" i="26"/>
  <c r="BK73" i="26"/>
  <c r="BJ73" i="26"/>
  <c r="BI73" i="26"/>
  <c r="BH73" i="26"/>
  <c r="BG73" i="26"/>
  <c r="BF73" i="26"/>
  <c r="BE73" i="26"/>
  <c r="BK72" i="26"/>
  <c r="BJ72" i="26"/>
  <c r="BI72" i="26"/>
  <c r="BH72" i="26"/>
  <c r="BG72" i="26"/>
  <c r="BF72" i="26"/>
  <c r="BE72" i="26"/>
  <c r="BK71" i="26"/>
  <c r="BJ71" i="26"/>
  <c r="BI71" i="26"/>
  <c r="BH71" i="26"/>
  <c r="BG71" i="26"/>
  <c r="BF71" i="26"/>
  <c r="BE71" i="26"/>
  <c r="BK70" i="26"/>
  <c r="BJ70" i="26"/>
  <c r="BI70" i="26"/>
  <c r="BH70" i="26"/>
  <c r="BG70" i="26"/>
  <c r="BF70" i="26"/>
  <c r="BE70" i="26"/>
  <c r="BK69" i="26"/>
  <c r="BJ69" i="26"/>
  <c r="BI69" i="26"/>
  <c r="BH69" i="26"/>
  <c r="BG69" i="26"/>
  <c r="BF69" i="26"/>
  <c r="BE69" i="26"/>
  <c r="BK68" i="26"/>
  <c r="BJ68" i="26"/>
  <c r="BI68" i="26"/>
  <c r="BH68" i="26"/>
  <c r="BG68" i="26"/>
  <c r="BF68" i="26"/>
  <c r="BE68" i="26"/>
  <c r="BK67" i="26"/>
  <c r="BJ67" i="26"/>
  <c r="BI67" i="26"/>
  <c r="BH67" i="26"/>
  <c r="BG67" i="26"/>
  <c r="BF67" i="26"/>
  <c r="BE67" i="26"/>
  <c r="BK66" i="26"/>
  <c r="BJ66" i="26"/>
  <c r="BI66" i="26"/>
  <c r="BH66" i="26"/>
  <c r="BG66" i="26"/>
  <c r="BF66" i="26"/>
  <c r="BE66" i="26"/>
  <c r="BK65" i="26"/>
  <c r="BJ65" i="26"/>
  <c r="BI65" i="26"/>
  <c r="BH65" i="26"/>
  <c r="BG65" i="26"/>
  <c r="BF65" i="26"/>
  <c r="BE65" i="26"/>
  <c r="BK64" i="26"/>
  <c r="BJ64" i="26"/>
  <c r="BI64" i="26"/>
  <c r="BH64" i="26"/>
  <c r="BG64" i="26"/>
  <c r="BF64" i="26"/>
  <c r="BE64" i="26"/>
  <c r="BK63" i="26"/>
  <c r="BJ63" i="26"/>
  <c r="BI63" i="26"/>
  <c r="BH63" i="26"/>
  <c r="BG63" i="26"/>
  <c r="BF63" i="26"/>
  <c r="BE63" i="26"/>
  <c r="BK62" i="26"/>
  <c r="BJ62" i="26"/>
  <c r="BI62" i="26"/>
  <c r="BH62" i="26"/>
  <c r="BG62" i="26"/>
  <c r="BF62" i="26"/>
  <c r="BE62" i="26"/>
  <c r="BK61" i="26"/>
  <c r="BJ61" i="26"/>
  <c r="BI61" i="26"/>
  <c r="BH61" i="26"/>
  <c r="BG61" i="26"/>
  <c r="BF61" i="26"/>
  <c r="BE61" i="26"/>
  <c r="BK60" i="26"/>
  <c r="BJ60" i="26"/>
  <c r="BI60" i="26"/>
  <c r="BH60" i="26"/>
  <c r="BG60" i="26"/>
  <c r="BF60" i="26"/>
  <c r="BE60" i="26"/>
  <c r="BK59" i="26"/>
  <c r="BJ59" i="26"/>
  <c r="BI59" i="26"/>
  <c r="BH59" i="26"/>
  <c r="BG59" i="26"/>
  <c r="BF59" i="26"/>
  <c r="BE59" i="26"/>
  <c r="BK58" i="26"/>
  <c r="BJ58" i="26"/>
  <c r="BI58" i="26"/>
  <c r="BH58" i="26"/>
  <c r="BG58" i="26"/>
  <c r="BF58" i="26"/>
  <c r="BE58" i="26"/>
  <c r="BK57" i="26"/>
  <c r="BJ57" i="26"/>
  <c r="BI57" i="26"/>
  <c r="BH57" i="26"/>
  <c r="BG57" i="26"/>
  <c r="BF57" i="26"/>
  <c r="BE57" i="26"/>
  <c r="BK56" i="26"/>
  <c r="BJ56" i="26"/>
  <c r="BI56" i="26"/>
  <c r="BH56" i="26"/>
  <c r="BG56" i="26"/>
  <c r="BF56" i="26"/>
  <c r="BE56" i="26"/>
  <c r="BK55" i="26"/>
  <c r="BJ55" i="26"/>
  <c r="BI55" i="26"/>
  <c r="BH55" i="26"/>
  <c r="BG55" i="26"/>
  <c r="BF55" i="26"/>
  <c r="BE55" i="26"/>
  <c r="BK54" i="26"/>
  <c r="BJ54" i="26"/>
  <c r="BI54" i="26"/>
  <c r="BH54" i="26"/>
  <c r="BG54" i="26"/>
  <c r="BF54" i="26"/>
  <c r="BE54" i="26"/>
  <c r="BK53" i="26"/>
  <c r="BJ53" i="26"/>
  <c r="BI53" i="26"/>
  <c r="BH53" i="26"/>
  <c r="BG53" i="26"/>
  <c r="BF53" i="26"/>
  <c r="BE53" i="26"/>
  <c r="BK52" i="26"/>
  <c r="BJ52" i="26"/>
  <c r="BI52" i="26"/>
  <c r="BH52" i="26"/>
  <c r="BG52" i="26"/>
  <c r="BF52" i="26"/>
  <c r="BE52" i="26"/>
  <c r="BK51" i="26"/>
  <c r="BJ51" i="26"/>
  <c r="BI51" i="26"/>
  <c r="BH51" i="26"/>
  <c r="BG51" i="26"/>
  <c r="BF51" i="26"/>
  <c r="BE51" i="26"/>
  <c r="BK50" i="26"/>
  <c r="BJ50" i="26"/>
  <c r="BI50" i="26"/>
  <c r="BH50" i="26"/>
  <c r="BG50" i="26"/>
  <c r="BF50" i="26"/>
  <c r="BE50" i="26"/>
  <c r="BK49" i="26"/>
  <c r="BJ49" i="26"/>
  <c r="BI49" i="26"/>
  <c r="BH49" i="26"/>
  <c r="BG49" i="26"/>
  <c r="BF49" i="26"/>
  <c r="BE49" i="26"/>
  <c r="BK48" i="26"/>
  <c r="BJ48" i="26"/>
  <c r="BI48" i="26"/>
  <c r="BH48" i="26"/>
  <c r="BG48" i="26"/>
  <c r="BF48" i="26"/>
  <c r="BE48" i="26"/>
  <c r="BK47" i="26"/>
  <c r="BJ47" i="26"/>
  <c r="BI47" i="26"/>
  <c r="BH47" i="26"/>
  <c r="BG47" i="26"/>
  <c r="BF47" i="26"/>
  <c r="BE47" i="26"/>
  <c r="BK46" i="26"/>
  <c r="BJ46" i="26"/>
  <c r="BI46" i="26"/>
  <c r="BH46" i="26"/>
  <c r="BG46" i="26"/>
  <c r="BF46" i="26"/>
  <c r="BE46" i="26"/>
  <c r="BK45" i="26"/>
  <c r="BJ45" i="26"/>
  <c r="BI45" i="26"/>
  <c r="BH45" i="26"/>
  <c r="BG45" i="26"/>
  <c r="BF45" i="26"/>
  <c r="BE45" i="26"/>
  <c r="BK44" i="26"/>
  <c r="BJ44" i="26"/>
  <c r="BI44" i="26"/>
  <c r="BH44" i="26"/>
  <c r="BG44" i="26"/>
  <c r="BF44" i="26"/>
  <c r="BE44" i="26"/>
  <c r="BK43" i="26"/>
  <c r="BJ43" i="26"/>
  <c r="BI43" i="26"/>
  <c r="BH43" i="26"/>
  <c r="BG43" i="26"/>
  <c r="BF43" i="26"/>
  <c r="BE43" i="26"/>
  <c r="BK42" i="26"/>
  <c r="BJ42" i="26"/>
  <c r="BI42" i="26"/>
  <c r="BH42" i="26"/>
  <c r="BG42" i="26"/>
  <c r="BF42" i="26"/>
  <c r="BE42" i="26"/>
  <c r="BK41" i="26"/>
  <c r="BJ41" i="26"/>
  <c r="BI41" i="26"/>
  <c r="BH41" i="26"/>
  <c r="BG41" i="26"/>
  <c r="BF41" i="26"/>
  <c r="BE41" i="26"/>
  <c r="BK40" i="26"/>
  <c r="BJ40" i="26"/>
  <c r="BI40" i="26"/>
  <c r="BH40" i="26"/>
  <c r="BG40" i="26"/>
  <c r="BF40" i="26"/>
  <c r="BE40" i="26"/>
  <c r="BK39" i="26"/>
  <c r="BJ39" i="26"/>
  <c r="BI39" i="26"/>
  <c r="BH39" i="26"/>
  <c r="BG39" i="26"/>
  <c r="BF39" i="26"/>
  <c r="BE39" i="26"/>
  <c r="BK38" i="26"/>
  <c r="BJ38" i="26"/>
  <c r="BI38" i="26"/>
  <c r="BH38" i="26"/>
  <c r="BG38" i="26"/>
  <c r="BF38" i="26"/>
  <c r="BE38" i="26"/>
  <c r="BK37" i="26"/>
  <c r="BJ37" i="26"/>
  <c r="BI37" i="26"/>
  <c r="BH37" i="26"/>
  <c r="BG37" i="26"/>
  <c r="BF37" i="26"/>
  <c r="BE37" i="26"/>
  <c r="BK36" i="26"/>
  <c r="BJ36" i="26"/>
  <c r="BI36" i="26"/>
  <c r="BH36" i="26"/>
  <c r="BG36" i="26"/>
  <c r="BF36" i="26"/>
  <c r="BE36" i="26"/>
  <c r="BK35" i="26"/>
  <c r="BJ35" i="26"/>
  <c r="BI35" i="26"/>
  <c r="BH35" i="26"/>
  <c r="BG35" i="26"/>
  <c r="BF35" i="26"/>
  <c r="BE35" i="26"/>
  <c r="BK34" i="26"/>
  <c r="BJ34" i="26"/>
  <c r="BI34" i="26"/>
  <c r="BH34" i="26"/>
  <c r="BG34" i="26"/>
  <c r="BF34" i="26"/>
  <c r="BE34" i="26"/>
  <c r="BK33" i="26"/>
  <c r="BJ33" i="26"/>
  <c r="BI33" i="26"/>
  <c r="BH33" i="26"/>
  <c r="BG33" i="26"/>
  <c r="BF33" i="26"/>
  <c r="BE33" i="26"/>
  <c r="BK32" i="26"/>
  <c r="BJ32" i="26"/>
  <c r="BI32" i="26"/>
  <c r="BH32" i="26"/>
  <c r="BG32" i="26"/>
  <c r="BF32" i="26"/>
  <c r="BE32" i="26"/>
  <c r="BK31" i="26"/>
  <c r="BJ31" i="26"/>
  <c r="BI31" i="26"/>
  <c r="BH31" i="26"/>
  <c r="BG31" i="26"/>
  <c r="BF31" i="26"/>
  <c r="BE31" i="26"/>
  <c r="BK30" i="26"/>
  <c r="BJ30" i="26"/>
  <c r="BI30" i="26"/>
  <c r="BH30" i="26"/>
  <c r="BG30" i="26"/>
  <c r="BF30" i="26"/>
  <c r="BE30" i="26"/>
  <c r="BK29" i="26"/>
  <c r="BJ29" i="26"/>
  <c r="BI29" i="26"/>
  <c r="BH29" i="26"/>
  <c r="BG29" i="26"/>
  <c r="BF29" i="26"/>
  <c r="BE29" i="26"/>
  <c r="BK28" i="26"/>
  <c r="BJ28" i="26"/>
  <c r="BI28" i="26"/>
  <c r="BH28" i="26"/>
  <c r="BG28" i="26"/>
  <c r="BF28" i="26"/>
  <c r="BE28" i="26"/>
  <c r="BK27" i="26"/>
  <c r="BJ27" i="26"/>
  <c r="BI27" i="26"/>
  <c r="BH27" i="26"/>
  <c r="BG27" i="26"/>
  <c r="BF27" i="26"/>
  <c r="BE27" i="26"/>
  <c r="BK26" i="26"/>
  <c r="BJ26" i="26"/>
  <c r="BI26" i="26"/>
  <c r="BH26" i="26"/>
  <c r="BG26" i="26"/>
  <c r="BF26" i="26"/>
  <c r="BE26" i="26"/>
  <c r="BK25" i="26"/>
  <c r="BJ25" i="26"/>
  <c r="BI25" i="26"/>
  <c r="BH25" i="26"/>
  <c r="BG25" i="26"/>
  <c r="BF25" i="26"/>
  <c r="BE25" i="26"/>
  <c r="BK24" i="26"/>
  <c r="BJ24" i="26"/>
  <c r="BI24" i="26"/>
  <c r="BH24" i="26"/>
  <c r="BG24" i="26"/>
  <c r="BF24" i="26"/>
  <c r="BE24" i="26"/>
  <c r="BK23" i="26"/>
  <c r="BJ23" i="26"/>
  <c r="BI23" i="26"/>
  <c r="BH23" i="26"/>
  <c r="BG23" i="26"/>
  <c r="BF23" i="26"/>
  <c r="BE23" i="26"/>
  <c r="BK22" i="26"/>
  <c r="BJ22" i="26"/>
  <c r="BI22" i="26"/>
  <c r="BH22" i="26"/>
  <c r="BG22" i="26"/>
  <c r="BF22" i="26"/>
  <c r="BE22" i="26"/>
  <c r="BK21" i="26"/>
  <c r="BJ21" i="26"/>
  <c r="BI21" i="26"/>
  <c r="BH21" i="26"/>
  <c r="BG21" i="26"/>
  <c r="BF21" i="26"/>
  <c r="BE21" i="26"/>
  <c r="BK20" i="26"/>
  <c r="BJ20" i="26"/>
  <c r="BI20" i="26"/>
  <c r="BH20" i="26"/>
  <c r="BG20" i="26"/>
  <c r="BF20" i="26"/>
  <c r="BE20" i="26"/>
  <c r="BK19" i="26"/>
  <c r="BJ19" i="26"/>
  <c r="BI19" i="26"/>
  <c r="BH19" i="26"/>
  <c r="BG19" i="26"/>
  <c r="BF19" i="26"/>
  <c r="BE19" i="26"/>
  <c r="BK18" i="26"/>
  <c r="BJ18" i="26"/>
  <c r="BI18" i="26"/>
  <c r="BH18" i="26"/>
  <c r="BG18" i="26"/>
  <c r="BF18" i="26"/>
  <c r="BE18" i="26"/>
  <c r="BK17" i="26"/>
  <c r="BJ17" i="26"/>
  <c r="BI17" i="26"/>
  <c r="BH17" i="26"/>
  <c r="BG17" i="26"/>
  <c r="BF17" i="26"/>
  <c r="BE17" i="26"/>
  <c r="BK16" i="26"/>
  <c r="BJ16" i="26"/>
  <c r="BI16" i="26"/>
  <c r="BH16" i="26"/>
  <c r="BG16" i="26"/>
  <c r="BF16" i="26"/>
  <c r="BE16" i="26"/>
  <c r="BK15" i="26"/>
  <c r="BJ15" i="26"/>
  <c r="BI15" i="26"/>
  <c r="BH15" i="26"/>
  <c r="BG15" i="26"/>
  <c r="BF15" i="26"/>
  <c r="BE15" i="26"/>
  <c r="BK14" i="26"/>
  <c r="BJ14" i="26"/>
  <c r="BI14" i="26"/>
  <c r="BH14" i="26"/>
  <c r="BG14" i="26"/>
  <c r="BF14" i="26"/>
  <c r="BE14" i="26"/>
  <c r="BK13" i="26"/>
  <c r="BJ13" i="26"/>
  <c r="BI13" i="26"/>
  <c r="BH13" i="26"/>
  <c r="BG13" i="26"/>
  <c r="BF13" i="26"/>
  <c r="BE13" i="26"/>
  <c r="BK12" i="26"/>
  <c r="BJ12" i="26"/>
  <c r="BI12" i="26"/>
  <c r="BH12" i="26"/>
  <c r="BG12" i="26"/>
  <c r="BF12" i="26"/>
  <c r="BE12" i="26"/>
  <c r="BK11" i="26"/>
  <c r="BJ11" i="26"/>
  <c r="BI11" i="26"/>
  <c r="BH11" i="26"/>
  <c r="BG11" i="26"/>
  <c r="BF11" i="26"/>
  <c r="BE11" i="26"/>
  <c r="BK10" i="26"/>
  <c r="BJ10" i="26"/>
  <c r="BI10" i="26"/>
  <c r="BH10" i="26"/>
  <c r="BG10" i="26"/>
  <c r="BF10" i="26"/>
  <c r="BE10" i="26"/>
  <c r="BK9" i="26"/>
  <c r="BJ9" i="26"/>
  <c r="BI9" i="26"/>
  <c r="BH9" i="26"/>
  <c r="BG9" i="26"/>
  <c r="BF9" i="26"/>
  <c r="BE9" i="26"/>
  <c r="BK8" i="26"/>
  <c r="BJ8" i="26"/>
  <c r="BI8" i="26"/>
  <c r="BH8" i="26"/>
  <c r="BG8" i="26"/>
  <c r="BF8" i="26"/>
  <c r="BE8" i="26"/>
  <c r="BK7" i="26"/>
  <c r="BJ7" i="26"/>
  <c r="BI7" i="26"/>
  <c r="BH7" i="26"/>
  <c r="BG7" i="26"/>
  <c r="BF7" i="26"/>
  <c r="BE7" i="26"/>
  <c r="BK6" i="26"/>
  <c r="BJ6" i="26"/>
  <c r="BI6" i="26"/>
  <c r="BH6" i="26"/>
  <c r="BG6" i="26"/>
  <c r="BF6" i="26"/>
  <c r="BE6" i="26"/>
  <c r="BK5" i="26"/>
  <c r="BJ5" i="26"/>
  <c r="BI5" i="26"/>
  <c r="BH5" i="26"/>
  <c r="BG5" i="26"/>
  <c r="BF5" i="26"/>
  <c r="BE5" i="26"/>
  <c r="BK120" i="25"/>
  <c r="BJ120" i="25"/>
  <c r="BI120" i="25"/>
  <c r="BH120" i="25"/>
  <c r="BG120" i="25"/>
  <c r="BF120" i="25"/>
  <c r="BE120" i="25"/>
  <c r="BK119" i="25"/>
  <c r="BJ119" i="25"/>
  <c r="BI119" i="25"/>
  <c r="BH119" i="25"/>
  <c r="BG119" i="25"/>
  <c r="BF119" i="25"/>
  <c r="BE119" i="25"/>
  <c r="BK118" i="25"/>
  <c r="BJ118" i="25"/>
  <c r="BI118" i="25"/>
  <c r="BH118" i="25"/>
  <c r="BG118" i="25"/>
  <c r="BF118" i="25"/>
  <c r="BE118" i="25"/>
  <c r="BK117" i="25"/>
  <c r="BJ117" i="25"/>
  <c r="BI117" i="25"/>
  <c r="BH117" i="25"/>
  <c r="BG117" i="25"/>
  <c r="BF117" i="25"/>
  <c r="BE117" i="25"/>
  <c r="BK116" i="25"/>
  <c r="BJ116" i="25"/>
  <c r="BI116" i="25"/>
  <c r="BH116" i="25"/>
  <c r="BG116" i="25"/>
  <c r="BF116" i="25"/>
  <c r="BE116" i="25"/>
  <c r="BK115" i="25"/>
  <c r="BJ115" i="25"/>
  <c r="BI115" i="25"/>
  <c r="BH115" i="25"/>
  <c r="BG115" i="25"/>
  <c r="BF115" i="25"/>
  <c r="BE115" i="25"/>
  <c r="BK114" i="25"/>
  <c r="BJ114" i="25"/>
  <c r="BI114" i="25"/>
  <c r="BH114" i="25"/>
  <c r="BG114" i="25"/>
  <c r="BF114" i="25"/>
  <c r="BE114" i="25"/>
  <c r="BK113" i="25"/>
  <c r="BJ113" i="25"/>
  <c r="BI113" i="25"/>
  <c r="BH113" i="25"/>
  <c r="BG113" i="25"/>
  <c r="BF113" i="25"/>
  <c r="BE113" i="25"/>
  <c r="BK112" i="25"/>
  <c r="BJ112" i="25"/>
  <c r="BI112" i="25"/>
  <c r="BH112" i="25"/>
  <c r="BG112" i="25"/>
  <c r="BF112" i="25"/>
  <c r="BE112" i="25"/>
  <c r="BK111" i="25"/>
  <c r="BJ111" i="25"/>
  <c r="BI111" i="25"/>
  <c r="BH111" i="25"/>
  <c r="BG111" i="25"/>
  <c r="BF111" i="25"/>
  <c r="BE111" i="25"/>
  <c r="BK110" i="25"/>
  <c r="BJ110" i="25"/>
  <c r="BI110" i="25"/>
  <c r="BH110" i="25"/>
  <c r="BG110" i="25"/>
  <c r="BF110" i="25"/>
  <c r="BE110" i="25"/>
  <c r="BK109" i="25"/>
  <c r="BJ109" i="25"/>
  <c r="BI109" i="25"/>
  <c r="BH109" i="25"/>
  <c r="BG109" i="25"/>
  <c r="BF109" i="25"/>
  <c r="BE109" i="25"/>
  <c r="BK108" i="25"/>
  <c r="BJ108" i="25"/>
  <c r="BI108" i="25"/>
  <c r="BH108" i="25"/>
  <c r="BG108" i="25"/>
  <c r="BF108" i="25"/>
  <c r="BE108" i="25"/>
  <c r="BK107" i="25"/>
  <c r="BJ107" i="25"/>
  <c r="BI107" i="25"/>
  <c r="BH107" i="25"/>
  <c r="BG107" i="25"/>
  <c r="BF107" i="25"/>
  <c r="BE107" i="25"/>
  <c r="BK106" i="25"/>
  <c r="BJ106" i="25"/>
  <c r="BI106" i="25"/>
  <c r="BH106" i="25"/>
  <c r="BG106" i="25"/>
  <c r="BF106" i="25"/>
  <c r="BE106" i="25"/>
  <c r="BK105" i="25"/>
  <c r="BJ105" i="25"/>
  <c r="BI105" i="25"/>
  <c r="BH105" i="25"/>
  <c r="BG105" i="25"/>
  <c r="BF105" i="25"/>
  <c r="BE105" i="25"/>
  <c r="BK104" i="25"/>
  <c r="BJ104" i="25"/>
  <c r="BI104" i="25"/>
  <c r="BH104" i="25"/>
  <c r="BG104" i="25"/>
  <c r="BF104" i="25"/>
  <c r="BE104" i="25"/>
  <c r="BK103" i="25"/>
  <c r="BJ103" i="25"/>
  <c r="BI103" i="25"/>
  <c r="BH103" i="25"/>
  <c r="BG103" i="25"/>
  <c r="BF103" i="25"/>
  <c r="BE103" i="25"/>
  <c r="BK101" i="25"/>
  <c r="BJ101" i="25"/>
  <c r="BI101" i="25"/>
  <c r="BH101" i="25"/>
  <c r="BG101" i="25"/>
  <c r="BF101" i="25"/>
  <c r="BE101" i="25"/>
  <c r="BK100" i="25"/>
  <c r="BJ100" i="25"/>
  <c r="BI100" i="25"/>
  <c r="BH100" i="25"/>
  <c r="BG100" i="25"/>
  <c r="BF100" i="25"/>
  <c r="BE100" i="25"/>
  <c r="BK99" i="25"/>
  <c r="BJ99" i="25"/>
  <c r="BI99" i="25"/>
  <c r="BH99" i="25"/>
  <c r="BG99" i="25"/>
  <c r="BF99" i="25"/>
  <c r="BE99" i="25"/>
  <c r="BK98" i="25"/>
  <c r="BJ98" i="25"/>
  <c r="BI98" i="25"/>
  <c r="BH98" i="25"/>
  <c r="BG98" i="25"/>
  <c r="BF98" i="25"/>
  <c r="BE98" i="25"/>
  <c r="BK97" i="25"/>
  <c r="BJ97" i="25"/>
  <c r="BI97" i="25"/>
  <c r="BH97" i="25"/>
  <c r="BG97" i="25"/>
  <c r="BF97" i="25"/>
  <c r="BE97" i="25"/>
  <c r="BK96" i="25"/>
  <c r="BJ96" i="25"/>
  <c r="BI96" i="25"/>
  <c r="BH96" i="25"/>
  <c r="BG96" i="25"/>
  <c r="BF96" i="25"/>
  <c r="BE96" i="25"/>
  <c r="BK95" i="25"/>
  <c r="BJ95" i="25"/>
  <c r="BI95" i="25"/>
  <c r="BH95" i="25"/>
  <c r="BG95" i="25"/>
  <c r="BF95" i="25"/>
  <c r="BE95" i="25"/>
  <c r="BK94" i="25"/>
  <c r="BJ94" i="25"/>
  <c r="BI94" i="25"/>
  <c r="BH94" i="25"/>
  <c r="BG94" i="25"/>
  <c r="BF94" i="25"/>
  <c r="BE94" i="25"/>
  <c r="BK93" i="25"/>
  <c r="BJ93" i="25"/>
  <c r="BI93" i="25"/>
  <c r="BH93" i="25"/>
  <c r="BG93" i="25"/>
  <c r="BF93" i="25"/>
  <c r="BE93" i="25"/>
  <c r="BK92" i="25"/>
  <c r="BJ92" i="25"/>
  <c r="BI92" i="25"/>
  <c r="BH92" i="25"/>
  <c r="BG92" i="25"/>
  <c r="BF92" i="25"/>
  <c r="BE92" i="25"/>
  <c r="BK91" i="25"/>
  <c r="BJ91" i="25"/>
  <c r="BI91" i="25"/>
  <c r="BH91" i="25"/>
  <c r="BG91" i="25"/>
  <c r="BF91" i="25"/>
  <c r="BE91" i="25"/>
  <c r="BK90" i="25"/>
  <c r="BJ90" i="25"/>
  <c r="BI90" i="25"/>
  <c r="BH90" i="25"/>
  <c r="BG90" i="25"/>
  <c r="BF90" i="25"/>
  <c r="BE90" i="25"/>
  <c r="BK89" i="25"/>
  <c r="BJ89" i="25"/>
  <c r="BI89" i="25"/>
  <c r="BH89" i="25"/>
  <c r="BG89" i="25"/>
  <c r="BF89" i="25"/>
  <c r="BE89" i="25"/>
  <c r="BK88" i="25"/>
  <c r="BJ88" i="25"/>
  <c r="BI88" i="25"/>
  <c r="BH88" i="25"/>
  <c r="BG88" i="25"/>
  <c r="BF88" i="25"/>
  <c r="BE88" i="25"/>
  <c r="BK87" i="25"/>
  <c r="BJ87" i="25"/>
  <c r="BI87" i="25"/>
  <c r="BH87" i="25"/>
  <c r="BG87" i="25"/>
  <c r="BF87" i="25"/>
  <c r="BE87" i="25"/>
  <c r="BK86" i="25"/>
  <c r="BJ86" i="25"/>
  <c r="BI86" i="25"/>
  <c r="BH86" i="25"/>
  <c r="BG86" i="25"/>
  <c r="BF86" i="25"/>
  <c r="BE86" i="25"/>
  <c r="BK85" i="25"/>
  <c r="BJ85" i="25"/>
  <c r="BI85" i="25"/>
  <c r="BH85" i="25"/>
  <c r="BG85" i="25"/>
  <c r="BF85" i="25"/>
  <c r="BE85" i="25"/>
  <c r="BK84" i="25"/>
  <c r="BJ84" i="25"/>
  <c r="BI84" i="25"/>
  <c r="BH84" i="25"/>
  <c r="BG84" i="25"/>
  <c r="BF84" i="25"/>
  <c r="BE84" i="25"/>
  <c r="BK83" i="25"/>
  <c r="BJ83" i="25"/>
  <c r="BI83" i="25"/>
  <c r="BH83" i="25"/>
  <c r="BG83" i="25"/>
  <c r="BF83" i="25"/>
  <c r="BE83" i="25"/>
  <c r="BK82" i="25"/>
  <c r="BJ82" i="25"/>
  <c r="BI82" i="25"/>
  <c r="BH82" i="25"/>
  <c r="BG82" i="25"/>
  <c r="BF82" i="25"/>
  <c r="BE82" i="25"/>
  <c r="BK81" i="25"/>
  <c r="BJ81" i="25"/>
  <c r="BI81" i="25"/>
  <c r="BH81" i="25"/>
  <c r="BG81" i="25"/>
  <c r="BF81" i="25"/>
  <c r="BE81" i="25"/>
  <c r="BK80" i="25"/>
  <c r="BJ80" i="25"/>
  <c r="BI80" i="25"/>
  <c r="BH80" i="25"/>
  <c r="BG80" i="25"/>
  <c r="BF80" i="25"/>
  <c r="BE80" i="25"/>
  <c r="BK79" i="25"/>
  <c r="BJ79" i="25"/>
  <c r="BI79" i="25"/>
  <c r="BH79" i="25"/>
  <c r="BG79" i="25"/>
  <c r="BF79" i="25"/>
  <c r="BE79" i="25"/>
  <c r="BK78" i="25"/>
  <c r="BJ78" i="25"/>
  <c r="BI78" i="25"/>
  <c r="BH78" i="25"/>
  <c r="BG78" i="25"/>
  <c r="BF78" i="25"/>
  <c r="BE78" i="25"/>
  <c r="BK77" i="25"/>
  <c r="BJ77" i="25"/>
  <c r="BI77" i="25"/>
  <c r="BH77" i="25"/>
  <c r="BG77" i="25"/>
  <c r="BF77" i="25"/>
  <c r="BE77" i="25"/>
  <c r="BK76" i="25"/>
  <c r="BJ76" i="25"/>
  <c r="BI76" i="25"/>
  <c r="BH76" i="25"/>
  <c r="BG76" i="25"/>
  <c r="BF76" i="25"/>
  <c r="BE76" i="25"/>
  <c r="BK75" i="25"/>
  <c r="BJ75" i="25"/>
  <c r="BI75" i="25"/>
  <c r="BH75" i="25"/>
  <c r="BG75" i="25"/>
  <c r="BF75" i="25"/>
  <c r="BE75" i="25"/>
  <c r="BK74" i="25"/>
  <c r="BJ74" i="25"/>
  <c r="BI74" i="25"/>
  <c r="BH74" i="25"/>
  <c r="BG74" i="25"/>
  <c r="BF74" i="25"/>
  <c r="BE74" i="25"/>
  <c r="BK73" i="25"/>
  <c r="BJ73" i="25"/>
  <c r="BI73" i="25"/>
  <c r="BH73" i="25"/>
  <c r="BG73" i="25"/>
  <c r="BF73" i="25"/>
  <c r="BE73" i="25"/>
  <c r="BK72" i="25"/>
  <c r="BJ72" i="25"/>
  <c r="BI72" i="25"/>
  <c r="BH72" i="25"/>
  <c r="BG72" i="25"/>
  <c r="BF72" i="25"/>
  <c r="BE72" i="25"/>
  <c r="BK71" i="25"/>
  <c r="BJ71" i="25"/>
  <c r="BI71" i="25"/>
  <c r="BH71" i="25"/>
  <c r="BG71" i="25"/>
  <c r="BF71" i="25"/>
  <c r="BE71" i="25"/>
  <c r="BK70" i="25"/>
  <c r="BJ70" i="25"/>
  <c r="BI70" i="25"/>
  <c r="BH70" i="25"/>
  <c r="BG70" i="25"/>
  <c r="BF70" i="25"/>
  <c r="BE70" i="25"/>
  <c r="BK69" i="25"/>
  <c r="BJ69" i="25"/>
  <c r="BI69" i="25"/>
  <c r="BH69" i="25"/>
  <c r="BG69" i="25"/>
  <c r="BF69" i="25"/>
  <c r="BE69" i="25"/>
  <c r="BK68" i="25"/>
  <c r="BJ68" i="25"/>
  <c r="BI68" i="25"/>
  <c r="BH68" i="25"/>
  <c r="BG68" i="25"/>
  <c r="BF68" i="25"/>
  <c r="BE68" i="25"/>
  <c r="BK67" i="25"/>
  <c r="BJ67" i="25"/>
  <c r="BI67" i="25"/>
  <c r="BH67" i="25"/>
  <c r="BG67" i="25"/>
  <c r="BF67" i="25"/>
  <c r="BE67" i="25"/>
  <c r="BK66" i="25"/>
  <c r="BJ66" i="25"/>
  <c r="BI66" i="25"/>
  <c r="BH66" i="25"/>
  <c r="BG66" i="25"/>
  <c r="BF66" i="25"/>
  <c r="BE66" i="25"/>
  <c r="BK65" i="25"/>
  <c r="BJ65" i="25"/>
  <c r="BI65" i="25"/>
  <c r="BH65" i="25"/>
  <c r="BG65" i="25"/>
  <c r="BF65" i="25"/>
  <c r="BE65" i="25"/>
  <c r="BK64" i="25"/>
  <c r="BJ64" i="25"/>
  <c r="BI64" i="25"/>
  <c r="BH64" i="25"/>
  <c r="BG64" i="25"/>
  <c r="BF64" i="25"/>
  <c r="BE64" i="25"/>
  <c r="BK63" i="25"/>
  <c r="BJ63" i="25"/>
  <c r="BI63" i="25"/>
  <c r="BH63" i="25"/>
  <c r="BG63" i="25"/>
  <c r="BF63" i="25"/>
  <c r="BE63" i="25"/>
  <c r="BK62" i="25"/>
  <c r="BJ62" i="25"/>
  <c r="BI62" i="25"/>
  <c r="BH62" i="25"/>
  <c r="BG62" i="25"/>
  <c r="BF62" i="25"/>
  <c r="BE62" i="25"/>
  <c r="BK61" i="25"/>
  <c r="BJ61" i="25"/>
  <c r="BI61" i="25"/>
  <c r="BH61" i="25"/>
  <c r="BG61" i="25"/>
  <c r="BF61" i="25"/>
  <c r="BE61" i="25"/>
  <c r="BK60" i="25"/>
  <c r="BJ60" i="25"/>
  <c r="BI60" i="25"/>
  <c r="BH60" i="25"/>
  <c r="BG60" i="25"/>
  <c r="BF60" i="25"/>
  <c r="BE60" i="25"/>
  <c r="BK59" i="25"/>
  <c r="BJ59" i="25"/>
  <c r="BI59" i="25"/>
  <c r="BH59" i="25"/>
  <c r="BG59" i="25"/>
  <c r="BF59" i="25"/>
  <c r="BE59" i="25"/>
  <c r="BK58" i="25"/>
  <c r="BJ58" i="25"/>
  <c r="BI58" i="25"/>
  <c r="BH58" i="25"/>
  <c r="BG58" i="25"/>
  <c r="BF58" i="25"/>
  <c r="BE58" i="25"/>
  <c r="BK57" i="25"/>
  <c r="BJ57" i="25"/>
  <c r="BI57" i="25"/>
  <c r="BH57" i="25"/>
  <c r="BG57" i="25"/>
  <c r="BF57" i="25"/>
  <c r="BE57" i="25"/>
  <c r="BK56" i="25"/>
  <c r="BJ56" i="25"/>
  <c r="BI56" i="25"/>
  <c r="BH56" i="25"/>
  <c r="BG56" i="25"/>
  <c r="BF56" i="25"/>
  <c r="BE56" i="25"/>
  <c r="BK55" i="25"/>
  <c r="BJ55" i="25"/>
  <c r="BI55" i="25"/>
  <c r="BH55" i="25"/>
  <c r="BG55" i="25"/>
  <c r="BF55" i="25"/>
  <c r="BE55" i="25"/>
  <c r="BK54" i="25"/>
  <c r="BJ54" i="25"/>
  <c r="BI54" i="25"/>
  <c r="BH54" i="25"/>
  <c r="BG54" i="25"/>
  <c r="BF54" i="25"/>
  <c r="BE54" i="25"/>
  <c r="BK53" i="25"/>
  <c r="BJ53" i="25"/>
  <c r="BI53" i="25"/>
  <c r="BH53" i="25"/>
  <c r="BG53" i="25"/>
  <c r="BF53" i="25"/>
  <c r="BE53" i="25"/>
  <c r="BK52" i="25"/>
  <c r="BJ52" i="25"/>
  <c r="BI52" i="25"/>
  <c r="BH52" i="25"/>
  <c r="BG52" i="25"/>
  <c r="BF52" i="25"/>
  <c r="BE52" i="25"/>
  <c r="BK51" i="25"/>
  <c r="BJ51" i="25"/>
  <c r="BI51" i="25"/>
  <c r="BH51" i="25"/>
  <c r="BG51" i="25"/>
  <c r="BF51" i="25"/>
  <c r="BE51" i="25"/>
  <c r="BK50" i="25"/>
  <c r="BJ50" i="25"/>
  <c r="BI50" i="25"/>
  <c r="BH50" i="25"/>
  <c r="BG50" i="25"/>
  <c r="BF50" i="25"/>
  <c r="BE50" i="25"/>
  <c r="BK49" i="25"/>
  <c r="BJ49" i="25"/>
  <c r="BI49" i="25"/>
  <c r="BH49" i="25"/>
  <c r="BG49" i="25"/>
  <c r="BF49" i="25"/>
  <c r="BE49" i="25"/>
  <c r="BK48" i="25"/>
  <c r="BJ48" i="25"/>
  <c r="BI48" i="25"/>
  <c r="BH48" i="25"/>
  <c r="BG48" i="25"/>
  <c r="BF48" i="25"/>
  <c r="BE48" i="25"/>
  <c r="BK47" i="25"/>
  <c r="BJ47" i="25"/>
  <c r="BI47" i="25"/>
  <c r="BH47" i="25"/>
  <c r="BG47" i="25"/>
  <c r="BF47" i="25"/>
  <c r="BE47" i="25"/>
  <c r="BK46" i="25"/>
  <c r="BJ46" i="25"/>
  <c r="BI46" i="25"/>
  <c r="BH46" i="25"/>
  <c r="BG46" i="25"/>
  <c r="BF46" i="25"/>
  <c r="BE46" i="25"/>
  <c r="BK45" i="25"/>
  <c r="BJ45" i="25"/>
  <c r="BI45" i="25"/>
  <c r="BH45" i="25"/>
  <c r="BG45" i="25"/>
  <c r="BF45" i="25"/>
  <c r="BE45" i="25"/>
  <c r="BK44" i="25"/>
  <c r="BJ44" i="25"/>
  <c r="BI44" i="25"/>
  <c r="BH44" i="25"/>
  <c r="BG44" i="25"/>
  <c r="BF44" i="25"/>
  <c r="BE44" i="25"/>
  <c r="BK43" i="25"/>
  <c r="BJ43" i="25"/>
  <c r="BI43" i="25"/>
  <c r="BH43" i="25"/>
  <c r="BG43" i="25"/>
  <c r="BF43" i="25"/>
  <c r="BE43" i="25"/>
  <c r="BK42" i="25"/>
  <c r="BJ42" i="25"/>
  <c r="BI42" i="25"/>
  <c r="BH42" i="25"/>
  <c r="BG42" i="25"/>
  <c r="BF42" i="25"/>
  <c r="BE42" i="25"/>
  <c r="BK41" i="25"/>
  <c r="BJ41" i="25"/>
  <c r="BI41" i="25"/>
  <c r="BH41" i="25"/>
  <c r="BG41" i="25"/>
  <c r="BF41" i="25"/>
  <c r="BE41" i="25"/>
  <c r="BK40" i="25"/>
  <c r="BJ40" i="25"/>
  <c r="BI40" i="25"/>
  <c r="BH40" i="25"/>
  <c r="BG40" i="25"/>
  <c r="BF40" i="25"/>
  <c r="BE40" i="25"/>
  <c r="BK39" i="25"/>
  <c r="BJ39" i="25"/>
  <c r="BI39" i="25"/>
  <c r="BH39" i="25"/>
  <c r="BG39" i="25"/>
  <c r="BF39" i="25"/>
  <c r="BE39" i="25"/>
  <c r="BK38" i="25"/>
  <c r="BJ38" i="25"/>
  <c r="BI38" i="25"/>
  <c r="BH38" i="25"/>
  <c r="BG38" i="25"/>
  <c r="BF38" i="25"/>
  <c r="BE38" i="25"/>
  <c r="BK37" i="25"/>
  <c r="BJ37" i="25"/>
  <c r="BI37" i="25"/>
  <c r="BH37" i="25"/>
  <c r="BG37" i="25"/>
  <c r="BF37" i="25"/>
  <c r="BE37" i="25"/>
  <c r="BK36" i="25"/>
  <c r="BJ36" i="25"/>
  <c r="BI36" i="25"/>
  <c r="BH36" i="25"/>
  <c r="BG36" i="25"/>
  <c r="BF36" i="25"/>
  <c r="BE36" i="25"/>
  <c r="BK35" i="25"/>
  <c r="BJ35" i="25"/>
  <c r="BI35" i="25"/>
  <c r="BH35" i="25"/>
  <c r="BG35" i="25"/>
  <c r="BF35" i="25"/>
  <c r="BE35" i="25"/>
  <c r="BK34" i="25"/>
  <c r="BJ34" i="25"/>
  <c r="BI34" i="25"/>
  <c r="BH34" i="25"/>
  <c r="BG34" i="25"/>
  <c r="BF34" i="25"/>
  <c r="BE34" i="25"/>
  <c r="BK33" i="25"/>
  <c r="BJ33" i="25"/>
  <c r="BI33" i="25"/>
  <c r="BH33" i="25"/>
  <c r="BG33" i="25"/>
  <c r="BF33" i="25"/>
  <c r="BE33" i="25"/>
  <c r="BK32" i="25"/>
  <c r="BJ32" i="25"/>
  <c r="BI32" i="25"/>
  <c r="BH32" i="25"/>
  <c r="BG32" i="25"/>
  <c r="BF32" i="25"/>
  <c r="BE32" i="25"/>
  <c r="BK31" i="25"/>
  <c r="BJ31" i="25"/>
  <c r="BI31" i="25"/>
  <c r="BH31" i="25"/>
  <c r="BG31" i="25"/>
  <c r="BF31" i="25"/>
  <c r="BE31" i="25"/>
  <c r="BK30" i="25"/>
  <c r="BJ30" i="25"/>
  <c r="BI30" i="25"/>
  <c r="BH30" i="25"/>
  <c r="BG30" i="25"/>
  <c r="BF30" i="25"/>
  <c r="BE30" i="25"/>
  <c r="BK29" i="25"/>
  <c r="BJ29" i="25"/>
  <c r="BI29" i="25"/>
  <c r="BH29" i="25"/>
  <c r="BG29" i="25"/>
  <c r="BF29" i="25"/>
  <c r="BE29" i="25"/>
  <c r="BK28" i="25"/>
  <c r="BJ28" i="25"/>
  <c r="BI28" i="25"/>
  <c r="BH28" i="25"/>
  <c r="BG28" i="25"/>
  <c r="BF28" i="25"/>
  <c r="BE28" i="25"/>
  <c r="BK27" i="25"/>
  <c r="BJ27" i="25"/>
  <c r="BI27" i="25"/>
  <c r="BH27" i="25"/>
  <c r="BG27" i="25"/>
  <c r="BF27" i="25"/>
  <c r="BE27" i="25"/>
  <c r="BK26" i="25"/>
  <c r="BJ26" i="25"/>
  <c r="BI26" i="25"/>
  <c r="BH26" i="25"/>
  <c r="BG26" i="25"/>
  <c r="BF26" i="25"/>
  <c r="BE26" i="25"/>
  <c r="BK25" i="25"/>
  <c r="BJ25" i="25"/>
  <c r="BI25" i="25"/>
  <c r="BH25" i="25"/>
  <c r="BG25" i="25"/>
  <c r="BF25" i="25"/>
  <c r="BE25" i="25"/>
  <c r="BK24" i="25"/>
  <c r="BJ24" i="25"/>
  <c r="BI24" i="25"/>
  <c r="BH24" i="25"/>
  <c r="BG24" i="25"/>
  <c r="BF24" i="25"/>
  <c r="BE24" i="25"/>
  <c r="BK23" i="25"/>
  <c r="BJ23" i="25"/>
  <c r="BI23" i="25"/>
  <c r="BH23" i="25"/>
  <c r="BG23" i="25"/>
  <c r="BF23" i="25"/>
  <c r="BE23" i="25"/>
  <c r="BK22" i="25"/>
  <c r="BJ22" i="25"/>
  <c r="BI22" i="25"/>
  <c r="BH22" i="25"/>
  <c r="BG22" i="25"/>
  <c r="BF22" i="25"/>
  <c r="BE22" i="25"/>
  <c r="BK21" i="25"/>
  <c r="BJ21" i="25"/>
  <c r="BI21" i="25"/>
  <c r="BH21" i="25"/>
  <c r="BG21" i="25"/>
  <c r="BF21" i="25"/>
  <c r="BE21" i="25"/>
  <c r="BK20" i="25"/>
  <c r="BJ20" i="25"/>
  <c r="BI20" i="25"/>
  <c r="BH20" i="25"/>
  <c r="BG20" i="25"/>
  <c r="BF20" i="25"/>
  <c r="BE20" i="25"/>
  <c r="BK19" i="25"/>
  <c r="BJ19" i="25"/>
  <c r="BI19" i="25"/>
  <c r="BH19" i="25"/>
  <c r="BG19" i="25"/>
  <c r="BF19" i="25"/>
  <c r="BE19" i="25"/>
  <c r="BK18" i="25"/>
  <c r="BJ18" i="25"/>
  <c r="BI18" i="25"/>
  <c r="BH18" i="25"/>
  <c r="BG18" i="25"/>
  <c r="BF18" i="25"/>
  <c r="BE18" i="25"/>
  <c r="BK17" i="25"/>
  <c r="BJ17" i="25"/>
  <c r="BI17" i="25"/>
  <c r="BH17" i="25"/>
  <c r="BG17" i="25"/>
  <c r="BF17" i="25"/>
  <c r="BE17" i="25"/>
  <c r="BK16" i="25"/>
  <c r="BJ16" i="25"/>
  <c r="BI16" i="25"/>
  <c r="BH16" i="25"/>
  <c r="BG16" i="25"/>
  <c r="BF16" i="25"/>
  <c r="BE16" i="25"/>
  <c r="BK15" i="25"/>
  <c r="BJ15" i="25"/>
  <c r="BI15" i="25"/>
  <c r="BH15" i="25"/>
  <c r="BG15" i="25"/>
  <c r="BF15" i="25"/>
  <c r="BE15" i="25"/>
  <c r="BK14" i="25"/>
  <c r="BJ14" i="25"/>
  <c r="BI14" i="25"/>
  <c r="BH14" i="25"/>
  <c r="BG14" i="25"/>
  <c r="BF14" i="25"/>
  <c r="BE14" i="25"/>
  <c r="BK13" i="25"/>
  <c r="BJ13" i="25"/>
  <c r="BI13" i="25"/>
  <c r="BH13" i="25"/>
  <c r="BG13" i="25"/>
  <c r="BF13" i="25"/>
  <c r="BE13" i="25"/>
  <c r="BK12" i="25"/>
  <c r="BJ12" i="25"/>
  <c r="BI12" i="25"/>
  <c r="BH12" i="25"/>
  <c r="BG12" i="25"/>
  <c r="BF12" i="25"/>
  <c r="BE12" i="25"/>
  <c r="BK11" i="25"/>
  <c r="BJ11" i="25"/>
  <c r="BI11" i="25"/>
  <c r="BH11" i="25"/>
  <c r="BG11" i="25"/>
  <c r="BF11" i="25"/>
  <c r="BE11" i="25"/>
  <c r="BK10" i="25"/>
  <c r="BJ10" i="25"/>
  <c r="BI10" i="25"/>
  <c r="BH10" i="25"/>
  <c r="BG10" i="25"/>
  <c r="BF10" i="25"/>
  <c r="BE10" i="25"/>
  <c r="BK9" i="25"/>
  <c r="BJ9" i="25"/>
  <c r="BI9" i="25"/>
  <c r="BH9" i="25"/>
  <c r="BG9" i="25"/>
  <c r="BF9" i="25"/>
  <c r="BE9" i="25"/>
  <c r="BK8" i="25"/>
  <c r="BJ8" i="25"/>
  <c r="BI8" i="25"/>
  <c r="BH8" i="25"/>
  <c r="BG8" i="25"/>
  <c r="BF8" i="25"/>
  <c r="BE8" i="25"/>
  <c r="BK7" i="25"/>
  <c r="BJ7" i="25"/>
  <c r="BI7" i="25"/>
  <c r="BH7" i="25"/>
  <c r="BG7" i="25"/>
  <c r="BF7" i="25"/>
  <c r="BE7" i="25"/>
  <c r="BK6" i="25"/>
  <c r="BJ6" i="25"/>
  <c r="BI6" i="25"/>
  <c r="BH6" i="25"/>
  <c r="BG6" i="25"/>
  <c r="BF6" i="25"/>
  <c r="BE6" i="25"/>
  <c r="BK5" i="25"/>
  <c r="BJ5" i="25"/>
  <c r="BI5" i="25"/>
  <c r="BH5" i="25"/>
  <c r="BG5" i="25"/>
  <c r="BF5" i="25"/>
  <c r="BE5" i="25"/>
  <c r="J29" i="22"/>
  <c r="M28" i="22"/>
  <c r="K28" i="22"/>
  <c r="L28" i="22" s="1"/>
  <c r="J28" i="22"/>
  <c r="F28" i="22"/>
  <c r="E28" i="22"/>
  <c r="K27" i="22"/>
  <c r="L27" i="22" s="1"/>
  <c r="M27" i="22" s="1"/>
  <c r="J27" i="22"/>
  <c r="F27" i="22"/>
  <c r="E27" i="22"/>
  <c r="M26" i="22"/>
  <c r="L26" i="22"/>
  <c r="K26" i="22"/>
  <c r="J26" i="22"/>
  <c r="H26" i="22"/>
  <c r="G26" i="22"/>
  <c r="F26" i="22"/>
  <c r="E26" i="22"/>
  <c r="M25" i="22"/>
  <c r="L25" i="22"/>
  <c r="K25" i="22"/>
  <c r="J25" i="22"/>
  <c r="G25" i="22"/>
  <c r="E25" i="22"/>
  <c r="F25" i="22" s="1"/>
  <c r="K24" i="22"/>
  <c r="L24" i="22" s="1"/>
  <c r="M24" i="22" s="1"/>
  <c r="J24" i="22"/>
  <c r="H24" i="22"/>
  <c r="F24" i="22"/>
  <c r="E24" i="22"/>
  <c r="G24" i="22" s="1"/>
  <c r="L23" i="22"/>
  <c r="M23" i="22" s="1"/>
  <c r="K23" i="22"/>
  <c r="J23" i="22"/>
  <c r="G23" i="22"/>
  <c r="F23" i="22"/>
  <c r="E23" i="22"/>
  <c r="H23" i="22" s="1"/>
  <c r="M22" i="22"/>
  <c r="K22" i="22"/>
  <c r="L22" i="22" s="1"/>
  <c r="J22" i="22"/>
  <c r="G22" i="22"/>
  <c r="F22" i="22"/>
  <c r="E22" i="22"/>
  <c r="L21" i="22"/>
  <c r="M21" i="22" s="1"/>
  <c r="K21" i="22"/>
  <c r="J21" i="22"/>
  <c r="E21" i="22"/>
  <c r="M20" i="22"/>
  <c r="K20" i="22"/>
  <c r="L20" i="22" s="1"/>
  <c r="J20" i="22"/>
  <c r="F20" i="22"/>
  <c r="E20" i="22"/>
  <c r="K19" i="22"/>
  <c r="L19" i="22" s="1"/>
  <c r="M19" i="22" s="1"/>
  <c r="J19" i="22"/>
  <c r="F19" i="22"/>
  <c r="E19" i="22"/>
  <c r="M18" i="22"/>
  <c r="L18" i="22"/>
  <c r="K18" i="22"/>
  <c r="J18" i="22"/>
  <c r="H18" i="22"/>
  <c r="G18" i="22"/>
  <c r="F18" i="22"/>
  <c r="E18" i="22"/>
  <c r="M17" i="22"/>
  <c r="L17" i="22"/>
  <c r="K17" i="22"/>
  <c r="J17" i="22"/>
  <c r="G17" i="22"/>
  <c r="E17" i="22"/>
  <c r="F17" i="22" s="1"/>
  <c r="K16" i="22"/>
  <c r="L16" i="22" s="1"/>
  <c r="M16" i="22" s="1"/>
  <c r="J16" i="22"/>
  <c r="H16" i="22"/>
  <c r="F16" i="22"/>
  <c r="E16" i="22"/>
  <c r="G16" i="22" s="1"/>
  <c r="L15" i="22"/>
  <c r="M15" i="22" s="1"/>
  <c r="K15" i="22"/>
  <c r="J15" i="22"/>
  <c r="G15" i="22"/>
  <c r="F15" i="22"/>
  <c r="E15" i="22"/>
  <c r="H15" i="22" s="1"/>
  <c r="M14" i="22"/>
  <c r="K14" i="22"/>
  <c r="L14" i="22" s="1"/>
  <c r="J14" i="22"/>
  <c r="G14" i="22"/>
  <c r="F14" i="22"/>
  <c r="E14" i="22"/>
  <c r="L13" i="22"/>
  <c r="M13" i="22" s="1"/>
  <c r="K13" i="22"/>
  <c r="J13" i="22"/>
  <c r="E13" i="22"/>
  <c r="M12" i="22"/>
  <c r="K12" i="22"/>
  <c r="L12" i="22" s="1"/>
  <c r="J12" i="22"/>
  <c r="F12" i="22"/>
  <c r="E12" i="22"/>
  <c r="K11" i="22"/>
  <c r="L11" i="22" s="1"/>
  <c r="M11" i="22" s="1"/>
  <c r="J11" i="22"/>
  <c r="F11" i="22"/>
  <c r="E11" i="22"/>
  <c r="H11" i="22" s="1"/>
  <c r="M10" i="22"/>
  <c r="L10" i="22"/>
  <c r="K10" i="22"/>
  <c r="J10" i="22"/>
  <c r="H10" i="22"/>
  <c r="G10" i="22"/>
  <c r="F10" i="22"/>
  <c r="E10" i="22"/>
  <c r="M9" i="22"/>
  <c r="L9" i="22"/>
  <c r="K9" i="22"/>
  <c r="J9" i="22"/>
  <c r="G9" i="22"/>
  <c r="E9" i="22"/>
  <c r="F9" i="22" s="1"/>
  <c r="K8" i="22"/>
  <c r="L8" i="22" s="1"/>
  <c r="M8" i="22" s="1"/>
  <c r="J8" i="22"/>
  <c r="H8" i="22"/>
  <c r="F8" i="22"/>
  <c r="E8" i="22"/>
  <c r="G8" i="22" s="1"/>
  <c r="L7" i="22"/>
  <c r="M7" i="22" s="1"/>
  <c r="K7" i="22"/>
  <c r="J7" i="22"/>
  <c r="G7" i="22"/>
  <c r="F7" i="22"/>
  <c r="E7" i="22"/>
  <c r="H7" i="22" s="1"/>
  <c r="M6" i="22"/>
  <c r="K6" i="22"/>
  <c r="L6" i="22" s="1"/>
  <c r="J6" i="22"/>
  <c r="G6" i="22"/>
  <c r="F6" i="22"/>
  <c r="E6" i="22"/>
  <c r="L5" i="22"/>
  <c r="M5" i="22" s="1"/>
  <c r="K5" i="22"/>
  <c r="J5" i="22"/>
  <c r="E5" i="22"/>
  <c r="M4" i="22"/>
  <c r="K4" i="22"/>
  <c r="L4" i="22" s="1"/>
  <c r="J4" i="22"/>
  <c r="H4" i="22"/>
  <c r="F4" i="22"/>
  <c r="E4" i="22"/>
  <c r="G4" i="22" s="1"/>
  <c r="L3" i="22"/>
  <c r="M3" i="22" s="1"/>
  <c r="K3" i="22"/>
  <c r="J3" i="22"/>
  <c r="G3" i="22"/>
  <c r="F3" i="22"/>
  <c r="E3" i="22"/>
  <c r="K2" i="22"/>
  <c r="L2" i="22" s="1"/>
  <c r="M2" i="22" s="1"/>
  <c r="M30" i="22" s="1"/>
  <c r="N28" i="22" s="1"/>
  <c r="J2" i="22"/>
  <c r="G2" i="22"/>
  <c r="F2" i="22"/>
  <c r="E2" i="22"/>
  <c r="J29" i="21"/>
  <c r="K28" i="21"/>
  <c r="L28" i="21" s="1"/>
  <c r="M28" i="21" s="1"/>
  <c r="J28" i="21"/>
  <c r="F28" i="21"/>
  <c r="E28" i="21"/>
  <c r="L27" i="21"/>
  <c r="M27" i="21" s="1"/>
  <c r="K27" i="21"/>
  <c r="J27" i="21"/>
  <c r="E27" i="21"/>
  <c r="K26" i="21"/>
  <c r="L26" i="21" s="1"/>
  <c r="M26" i="21" s="1"/>
  <c r="J26" i="21"/>
  <c r="E26" i="21"/>
  <c r="L25" i="21"/>
  <c r="M25" i="21" s="1"/>
  <c r="K25" i="21"/>
  <c r="J25" i="21"/>
  <c r="F25" i="21"/>
  <c r="E25" i="21"/>
  <c r="L24" i="21"/>
  <c r="M24" i="21" s="1"/>
  <c r="K24" i="21"/>
  <c r="J24" i="21"/>
  <c r="H24" i="21"/>
  <c r="F24" i="21"/>
  <c r="E24" i="21"/>
  <c r="M23" i="21"/>
  <c r="L23" i="21"/>
  <c r="K23" i="21"/>
  <c r="J23" i="21"/>
  <c r="H23" i="21"/>
  <c r="E23" i="21"/>
  <c r="F23" i="21" s="1"/>
  <c r="K22" i="21"/>
  <c r="L22" i="21" s="1"/>
  <c r="M22" i="21" s="1"/>
  <c r="J22" i="21"/>
  <c r="H22" i="21"/>
  <c r="F22" i="21"/>
  <c r="E22" i="21"/>
  <c r="K21" i="21"/>
  <c r="L21" i="21" s="1"/>
  <c r="M21" i="21" s="1"/>
  <c r="J21" i="21"/>
  <c r="F21" i="21"/>
  <c r="E21" i="21"/>
  <c r="H21" i="21" s="1"/>
  <c r="K20" i="21"/>
  <c r="L20" i="21" s="1"/>
  <c r="M20" i="21" s="1"/>
  <c r="J20" i="21"/>
  <c r="H20" i="21"/>
  <c r="F20" i="21"/>
  <c r="E20" i="21"/>
  <c r="L19" i="21"/>
  <c r="M19" i="21" s="1"/>
  <c r="K19" i="21"/>
  <c r="J19" i="21"/>
  <c r="E19" i="21"/>
  <c r="F19" i="21" s="1"/>
  <c r="K18" i="21"/>
  <c r="L18" i="21" s="1"/>
  <c r="M18" i="21" s="1"/>
  <c r="J18" i="21"/>
  <c r="H18" i="21"/>
  <c r="E18" i="21"/>
  <c r="L17" i="21"/>
  <c r="M17" i="21" s="1"/>
  <c r="K17" i="21"/>
  <c r="J17" i="21"/>
  <c r="G17" i="21"/>
  <c r="F17" i="21"/>
  <c r="E17" i="21"/>
  <c r="H17" i="21" s="1"/>
  <c r="M16" i="21"/>
  <c r="L16" i="21"/>
  <c r="K16" i="21"/>
  <c r="J16" i="21"/>
  <c r="G16" i="21"/>
  <c r="F16" i="21"/>
  <c r="E16" i="21"/>
  <c r="M15" i="21"/>
  <c r="L15" i="21"/>
  <c r="K15" i="21"/>
  <c r="J15" i="21"/>
  <c r="H15" i="21"/>
  <c r="G15" i="21"/>
  <c r="E15" i="21"/>
  <c r="F15" i="21" s="1"/>
  <c r="M14" i="21"/>
  <c r="K14" i="21"/>
  <c r="L14" i="21" s="1"/>
  <c r="J14" i="21"/>
  <c r="E14" i="21"/>
  <c r="L13" i="21"/>
  <c r="M13" i="21" s="1"/>
  <c r="K13" i="21"/>
  <c r="J13" i="21"/>
  <c r="E13" i="21"/>
  <c r="M12" i="21"/>
  <c r="K12" i="21"/>
  <c r="L12" i="21" s="1"/>
  <c r="J12" i="21"/>
  <c r="F12" i="21"/>
  <c r="E12" i="21"/>
  <c r="L11" i="21"/>
  <c r="M11" i="21" s="1"/>
  <c r="K11" i="21"/>
  <c r="J11" i="21"/>
  <c r="E11" i="21"/>
  <c r="K10" i="21"/>
  <c r="L10" i="21" s="1"/>
  <c r="M10" i="21" s="1"/>
  <c r="J10" i="21"/>
  <c r="E10" i="21"/>
  <c r="L9" i="21"/>
  <c r="M9" i="21" s="1"/>
  <c r="K9" i="21"/>
  <c r="J9" i="21"/>
  <c r="F9" i="21"/>
  <c r="E9" i="21"/>
  <c r="K8" i="21"/>
  <c r="L8" i="21" s="1"/>
  <c r="M8" i="21" s="1"/>
  <c r="J8" i="21"/>
  <c r="H8" i="21"/>
  <c r="F8" i="21"/>
  <c r="E8" i="21"/>
  <c r="L7" i="21"/>
  <c r="M7" i="21" s="1"/>
  <c r="K7" i="21"/>
  <c r="J7" i="21"/>
  <c r="H7" i="21"/>
  <c r="E7" i="21"/>
  <c r="F7" i="21" s="1"/>
  <c r="M6" i="21"/>
  <c r="K6" i="21"/>
  <c r="L6" i="21" s="1"/>
  <c r="J6" i="21"/>
  <c r="H6" i="21"/>
  <c r="F6" i="21"/>
  <c r="E6" i="21"/>
  <c r="K5" i="21"/>
  <c r="L5" i="21" s="1"/>
  <c r="M5" i="21" s="1"/>
  <c r="J5" i="21"/>
  <c r="F5" i="21"/>
  <c r="E5" i="21"/>
  <c r="H5" i="21" s="1"/>
  <c r="K4" i="21"/>
  <c r="L4" i="21" s="1"/>
  <c r="M4" i="21" s="1"/>
  <c r="J4" i="21"/>
  <c r="H4" i="21"/>
  <c r="F4" i="21"/>
  <c r="E4" i="21"/>
  <c r="L3" i="21"/>
  <c r="M3" i="21" s="1"/>
  <c r="K3" i="21"/>
  <c r="J3" i="21"/>
  <c r="E3" i="21"/>
  <c r="F3" i="21" s="1"/>
  <c r="K2" i="21"/>
  <c r="L2" i="21" s="1"/>
  <c r="M2" i="21" s="1"/>
  <c r="J2" i="21"/>
  <c r="H2" i="21"/>
  <c r="E2" i="21"/>
  <c r="G2" i="21" s="1"/>
  <c r="CL37" i="19"/>
  <c r="CK37" i="19"/>
  <c r="CJ37" i="19"/>
  <c r="CI37" i="19"/>
  <c r="CH37" i="19"/>
  <c r="CL36" i="19"/>
  <c r="CK36" i="19"/>
  <c r="CJ36" i="19"/>
  <c r="CI36" i="19"/>
  <c r="CH36" i="19"/>
  <c r="CL35" i="19"/>
  <c r="CK35" i="19"/>
  <c r="CJ35" i="19"/>
  <c r="CI35" i="19"/>
  <c r="CH35" i="19"/>
  <c r="CL34" i="19"/>
  <c r="CK34" i="19"/>
  <c r="CJ34" i="19"/>
  <c r="CI34" i="19"/>
  <c r="CH34" i="19"/>
  <c r="CL33" i="19"/>
  <c r="CK33" i="19"/>
  <c r="CJ33" i="19"/>
  <c r="CI33" i="19"/>
  <c r="CH33" i="19"/>
  <c r="CL32" i="19"/>
  <c r="CK32" i="19"/>
  <c r="CJ32" i="19"/>
  <c r="CI32" i="19"/>
  <c r="CH32" i="19"/>
  <c r="CL31" i="19"/>
  <c r="CK31" i="19"/>
  <c r="C22" i="18" s="1"/>
  <c r="CJ31" i="19"/>
  <c r="CI31" i="19"/>
  <c r="CH31" i="19"/>
  <c r="CL30" i="19"/>
  <c r="CK30" i="19"/>
  <c r="C21" i="18" s="1"/>
  <c r="CJ30" i="19"/>
  <c r="CI30" i="19"/>
  <c r="CH30" i="19"/>
  <c r="CL29" i="19"/>
  <c r="CK29" i="19"/>
  <c r="CJ29" i="19"/>
  <c r="CI29" i="19"/>
  <c r="CH29" i="19"/>
  <c r="CL28" i="19"/>
  <c r="CK28" i="19"/>
  <c r="CJ28" i="19"/>
  <c r="CI28" i="19"/>
  <c r="CH28" i="19"/>
  <c r="CL27" i="19"/>
  <c r="CK27" i="19"/>
  <c r="C20" i="18" s="1"/>
  <c r="CJ27" i="19"/>
  <c r="CI27" i="19"/>
  <c r="CH27" i="19"/>
  <c r="CL26" i="19"/>
  <c r="CK26" i="19"/>
  <c r="CJ26" i="19"/>
  <c r="CI26" i="19"/>
  <c r="CH26" i="19"/>
  <c r="CL25" i="19"/>
  <c r="CK25" i="19"/>
  <c r="C18" i="18" s="1"/>
  <c r="CJ25" i="19"/>
  <c r="CI25" i="19"/>
  <c r="CH25" i="19"/>
  <c r="CL24" i="19"/>
  <c r="CK24" i="19"/>
  <c r="CJ24" i="19"/>
  <c r="CI24" i="19"/>
  <c r="CH24" i="19"/>
  <c r="CL23" i="19"/>
  <c r="CK23" i="19"/>
  <c r="C16" i="18" s="1"/>
  <c r="CJ23" i="19"/>
  <c r="CI23" i="19"/>
  <c r="CH23" i="19"/>
  <c r="CL22" i="19"/>
  <c r="CK22" i="19"/>
  <c r="CJ22" i="19"/>
  <c r="CI22" i="19"/>
  <c r="CH22" i="19"/>
  <c r="CL21" i="19"/>
  <c r="CK21" i="19"/>
  <c r="CJ21" i="19"/>
  <c r="CI21" i="19"/>
  <c r="CH21" i="19"/>
  <c r="CL20" i="19"/>
  <c r="CK20" i="19"/>
  <c r="CJ20" i="19"/>
  <c r="CI20" i="19"/>
  <c r="CH20" i="19"/>
  <c r="CL19" i="19"/>
  <c r="CK19" i="19"/>
  <c r="C12" i="18" s="1"/>
  <c r="CJ19" i="19"/>
  <c r="CI19" i="19"/>
  <c r="CH19" i="19"/>
  <c r="CL18" i="19"/>
  <c r="CK18" i="19"/>
  <c r="CJ18" i="19"/>
  <c r="CI18" i="19"/>
  <c r="CH18" i="19"/>
  <c r="CL17" i="19"/>
  <c r="CK17" i="19"/>
  <c r="C10" i="18" s="1"/>
  <c r="CJ17" i="19"/>
  <c r="CI17" i="19"/>
  <c r="CH17" i="19"/>
  <c r="CL16" i="19"/>
  <c r="CK16" i="19"/>
  <c r="CJ16" i="19"/>
  <c r="CI16" i="19"/>
  <c r="CH16" i="19"/>
  <c r="CL15" i="19"/>
  <c r="CK15" i="19"/>
  <c r="C29" i="18" s="1"/>
  <c r="CJ15" i="19"/>
  <c r="CI15" i="19"/>
  <c r="CH15" i="19"/>
  <c r="CL14" i="19"/>
  <c r="CK14" i="19"/>
  <c r="C8" i="18" s="1"/>
  <c r="CJ14" i="19"/>
  <c r="CI14" i="19"/>
  <c r="CH14" i="19"/>
  <c r="CL13" i="19"/>
  <c r="CK13" i="19"/>
  <c r="CJ13" i="19"/>
  <c r="CI13" i="19"/>
  <c r="CH13" i="19"/>
  <c r="CL12" i="19"/>
  <c r="CK12" i="19"/>
  <c r="CJ12" i="19"/>
  <c r="CI12" i="19"/>
  <c r="CH12" i="19"/>
  <c r="CL11" i="19"/>
  <c r="CK11" i="19"/>
  <c r="CJ11" i="19"/>
  <c r="CI11" i="19"/>
  <c r="CH11" i="19"/>
  <c r="CL10" i="19"/>
  <c r="CK10" i="19"/>
  <c r="C4" i="18" s="1"/>
  <c r="CJ10" i="19"/>
  <c r="CI10" i="19"/>
  <c r="CH10" i="19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B22" i="18"/>
  <c r="B21" i="18"/>
  <c r="B20" i="18"/>
  <c r="C19" i="18"/>
  <c r="B19" i="18"/>
  <c r="B18" i="18"/>
  <c r="C17" i="18"/>
  <c r="B17" i="18"/>
  <c r="B16" i="18"/>
  <c r="C15" i="18"/>
  <c r="B15" i="18"/>
  <c r="C14" i="18"/>
  <c r="B14" i="18"/>
  <c r="C13" i="18"/>
  <c r="B13" i="18"/>
  <c r="B12" i="18"/>
  <c r="C11" i="18"/>
  <c r="B11" i="18"/>
  <c r="B10" i="18"/>
  <c r="C9" i="18"/>
  <c r="B9" i="18"/>
  <c r="B8" i="18"/>
  <c r="C7" i="18"/>
  <c r="B35" i="18" s="1"/>
  <c r="B7" i="18"/>
  <c r="C6" i="18"/>
  <c r="B6" i="18"/>
  <c r="C5" i="18"/>
  <c r="B5" i="18"/>
  <c r="B4" i="18"/>
  <c r="G36" i="16"/>
  <c r="H36" i="16" s="1"/>
  <c r="E36" i="16"/>
  <c r="C36" i="16"/>
  <c r="G35" i="16"/>
  <c r="E35" i="16"/>
  <c r="F35" i="16" s="1"/>
  <c r="C35" i="16"/>
  <c r="G34" i="16"/>
  <c r="E34" i="16"/>
  <c r="C34" i="16"/>
  <c r="D34" i="16" s="1"/>
  <c r="G33" i="16"/>
  <c r="E33" i="16"/>
  <c r="C33" i="16"/>
  <c r="G32" i="16"/>
  <c r="E32" i="16"/>
  <c r="C32" i="16"/>
  <c r="G31" i="16"/>
  <c r="E31" i="16"/>
  <c r="C31" i="16"/>
  <c r="G30" i="16"/>
  <c r="H30" i="16" s="1"/>
  <c r="E30" i="16"/>
  <c r="C30" i="16"/>
  <c r="G29" i="16"/>
  <c r="E29" i="16"/>
  <c r="F29" i="16" s="1"/>
  <c r="C29" i="16"/>
  <c r="G28" i="16"/>
  <c r="H28" i="16" s="1"/>
  <c r="E28" i="16"/>
  <c r="C28" i="16"/>
  <c r="D28" i="16" s="1"/>
  <c r="G27" i="16"/>
  <c r="E27" i="16"/>
  <c r="C27" i="16"/>
  <c r="G26" i="16"/>
  <c r="H26" i="16" s="1"/>
  <c r="E26" i="16"/>
  <c r="C26" i="16"/>
  <c r="G25" i="16"/>
  <c r="E25" i="16"/>
  <c r="F25" i="16" s="1"/>
  <c r="C25" i="16"/>
  <c r="G24" i="16"/>
  <c r="E24" i="16"/>
  <c r="C24" i="16"/>
  <c r="D24" i="16" s="1"/>
  <c r="G23" i="16"/>
  <c r="E23" i="16"/>
  <c r="C23" i="16"/>
  <c r="G22" i="16"/>
  <c r="H22" i="16" s="1"/>
  <c r="E22" i="16"/>
  <c r="C22" i="16"/>
  <c r="G21" i="16"/>
  <c r="E21" i="16"/>
  <c r="F21" i="16" s="1"/>
  <c r="C21" i="16"/>
  <c r="G20" i="16"/>
  <c r="E20" i="16"/>
  <c r="C20" i="16"/>
  <c r="D20" i="16" s="1"/>
  <c r="G19" i="16"/>
  <c r="E19" i="16"/>
  <c r="C19" i="16"/>
  <c r="G18" i="16"/>
  <c r="H18" i="16" s="1"/>
  <c r="E18" i="16"/>
  <c r="C18" i="16"/>
  <c r="G17" i="16"/>
  <c r="E17" i="16"/>
  <c r="F17" i="16" s="1"/>
  <c r="C17" i="16"/>
  <c r="G16" i="16"/>
  <c r="E16" i="16"/>
  <c r="C16" i="16"/>
  <c r="D16" i="16" s="1"/>
  <c r="G15" i="16"/>
  <c r="F15" i="16"/>
  <c r="E15" i="16"/>
  <c r="C15" i="16"/>
  <c r="G14" i="16"/>
  <c r="H14" i="16" s="1"/>
  <c r="E14" i="16"/>
  <c r="C14" i="16"/>
  <c r="G13" i="16"/>
  <c r="E13" i="16"/>
  <c r="F31" i="16" s="1"/>
  <c r="C13" i="16"/>
  <c r="G12" i="16"/>
  <c r="E12" i="16"/>
  <c r="C12" i="16"/>
  <c r="D12" i="16" s="1"/>
  <c r="G11" i="16"/>
  <c r="E11" i="16"/>
  <c r="C11" i="16"/>
  <c r="G10" i="16"/>
  <c r="E10" i="16"/>
  <c r="F19" i="16" s="1"/>
  <c r="C10" i="16"/>
  <c r="G9" i="16"/>
  <c r="H34" i="16" s="1"/>
  <c r="E9" i="16"/>
  <c r="C9" i="16"/>
  <c r="E77" i="14"/>
  <c r="D77" i="14"/>
  <c r="E76" i="14"/>
  <c r="D76" i="14"/>
  <c r="E75" i="14"/>
  <c r="D75" i="14"/>
  <c r="I72" i="14"/>
  <c r="H72" i="14"/>
  <c r="H77" i="14" s="1"/>
  <c r="F72" i="14"/>
  <c r="G72" i="14" s="1"/>
  <c r="G77" i="14" s="1"/>
  <c r="H71" i="14"/>
  <c r="F71" i="14"/>
  <c r="G71" i="14" s="1"/>
  <c r="I70" i="14"/>
  <c r="H70" i="14"/>
  <c r="F70" i="14"/>
  <c r="G70" i="14" s="1"/>
  <c r="H69" i="14"/>
  <c r="G69" i="14"/>
  <c r="F69" i="14"/>
  <c r="I68" i="14"/>
  <c r="H68" i="14"/>
  <c r="G68" i="14"/>
  <c r="F68" i="14"/>
  <c r="H67" i="14"/>
  <c r="G67" i="14"/>
  <c r="F67" i="14"/>
  <c r="I66" i="14"/>
  <c r="H66" i="14"/>
  <c r="G66" i="14"/>
  <c r="F66" i="14"/>
  <c r="H65" i="14"/>
  <c r="F65" i="14"/>
  <c r="G65" i="14" s="1"/>
  <c r="I64" i="14"/>
  <c r="H64" i="14"/>
  <c r="F64" i="14"/>
  <c r="G64" i="14" s="1"/>
  <c r="H63" i="14"/>
  <c r="F63" i="14"/>
  <c r="G63" i="14" s="1"/>
  <c r="I62" i="14"/>
  <c r="H62" i="14"/>
  <c r="F62" i="14"/>
  <c r="G62" i="14" s="1"/>
  <c r="H61" i="14"/>
  <c r="G61" i="14"/>
  <c r="F61" i="14"/>
  <c r="I60" i="14"/>
  <c r="H60" i="14"/>
  <c r="G60" i="14"/>
  <c r="F60" i="14"/>
  <c r="H59" i="14"/>
  <c r="G59" i="14"/>
  <c r="F59" i="14"/>
  <c r="I58" i="14"/>
  <c r="H58" i="14"/>
  <c r="G58" i="14"/>
  <c r="F58" i="14"/>
  <c r="H57" i="14"/>
  <c r="F57" i="14"/>
  <c r="G57" i="14" s="1"/>
  <c r="I56" i="14"/>
  <c r="H56" i="14"/>
  <c r="F56" i="14"/>
  <c r="G56" i="14" s="1"/>
  <c r="H55" i="14"/>
  <c r="F55" i="14"/>
  <c r="G55" i="14" s="1"/>
  <c r="I54" i="14"/>
  <c r="H54" i="14"/>
  <c r="F54" i="14"/>
  <c r="G54" i="14" s="1"/>
  <c r="H53" i="14"/>
  <c r="H76" i="14" s="1"/>
  <c r="F53" i="14"/>
  <c r="F76" i="14" s="1"/>
  <c r="I52" i="14"/>
  <c r="H52" i="14"/>
  <c r="G52" i="14"/>
  <c r="F52" i="14"/>
  <c r="H51" i="14"/>
  <c r="G51" i="14"/>
  <c r="F51" i="14"/>
  <c r="I50" i="14"/>
  <c r="H50" i="14"/>
  <c r="G50" i="14"/>
  <c r="F50" i="14"/>
  <c r="H49" i="14"/>
  <c r="F49" i="14"/>
  <c r="G49" i="14" s="1"/>
  <c r="I48" i="14"/>
  <c r="H48" i="14"/>
  <c r="F48" i="14"/>
  <c r="G48" i="14" s="1"/>
  <c r="H47" i="14"/>
  <c r="F47" i="14"/>
  <c r="G47" i="14" s="1"/>
  <c r="I46" i="14"/>
  <c r="H46" i="14"/>
  <c r="F46" i="14"/>
  <c r="G46" i="14" s="1"/>
  <c r="H45" i="14"/>
  <c r="G45" i="14"/>
  <c r="F45" i="14"/>
  <c r="I44" i="14"/>
  <c r="H44" i="14"/>
  <c r="G44" i="14"/>
  <c r="F44" i="14"/>
  <c r="H43" i="14"/>
  <c r="F43" i="14"/>
  <c r="G43" i="14" s="1"/>
  <c r="I42" i="14"/>
  <c r="H42" i="14"/>
  <c r="F42" i="14"/>
  <c r="G42" i="14" s="1"/>
  <c r="H41" i="14"/>
  <c r="G41" i="14"/>
  <c r="F41" i="14"/>
  <c r="I40" i="14"/>
  <c r="H40" i="14"/>
  <c r="G40" i="14"/>
  <c r="F40" i="14"/>
  <c r="H39" i="14"/>
  <c r="H75" i="14" s="1"/>
  <c r="F39" i="14"/>
  <c r="I38" i="14"/>
  <c r="H38" i="14"/>
  <c r="F38" i="14"/>
  <c r="G38" i="14" s="1"/>
  <c r="H37" i="14"/>
  <c r="F37" i="14"/>
  <c r="G37" i="14" s="1"/>
  <c r="I36" i="14"/>
  <c r="H36" i="14"/>
  <c r="G36" i="14"/>
  <c r="F36" i="14"/>
  <c r="H35" i="14"/>
  <c r="G35" i="14"/>
  <c r="F35" i="14"/>
  <c r="I34" i="14"/>
  <c r="H34" i="14"/>
  <c r="G34" i="14"/>
  <c r="F34" i="14"/>
  <c r="H33" i="14"/>
  <c r="F33" i="14"/>
  <c r="G33" i="14" s="1"/>
  <c r="I32" i="14"/>
  <c r="H32" i="14"/>
  <c r="F32" i="14"/>
  <c r="G32" i="14" s="1"/>
  <c r="H31" i="14"/>
  <c r="F31" i="14"/>
  <c r="G31" i="14" s="1"/>
  <c r="I30" i="14"/>
  <c r="H30" i="14"/>
  <c r="F30" i="14"/>
  <c r="G30" i="14" s="1"/>
  <c r="H29" i="14"/>
  <c r="G29" i="14"/>
  <c r="F29" i="14"/>
  <c r="I28" i="14"/>
  <c r="H28" i="14"/>
  <c r="G28" i="14"/>
  <c r="F28" i="14"/>
  <c r="H27" i="14"/>
  <c r="F27" i="14"/>
  <c r="G27" i="14" s="1"/>
  <c r="I26" i="14"/>
  <c r="H26" i="14"/>
  <c r="F26" i="14"/>
  <c r="G26" i="14" s="1"/>
  <c r="H25" i="14"/>
  <c r="G25" i="14"/>
  <c r="F25" i="14"/>
  <c r="I24" i="14"/>
  <c r="H24" i="14"/>
  <c r="G24" i="14"/>
  <c r="F24" i="14"/>
  <c r="H23" i="14"/>
  <c r="F23" i="14"/>
  <c r="G23" i="14" s="1"/>
  <c r="I22" i="14"/>
  <c r="H22" i="14"/>
  <c r="F22" i="14"/>
  <c r="G22" i="14" s="1"/>
  <c r="H21" i="14"/>
  <c r="F21" i="14"/>
  <c r="G21" i="14" s="1"/>
  <c r="I20" i="14"/>
  <c r="H20" i="14"/>
  <c r="G20" i="14"/>
  <c r="F20" i="14"/>
  <c r="H19" i="14"/>
  <c r="G19" i="14"/>
  <c r="F19" i="14"/>
  <c r="I18" i="14"/>
  <c r="H18" i="14"/>
  <c r="G18" i="14"/>
  <c r="F18" i="14"/>
  <c r="H17" i="14"/>
  <c r="F17" i="14"/>
  <c r="G17" i="14" s="1"/>
  <c r="I16" i="14"/>
  <c r="H16" i="14"/>
  <c r="F16" i="14"/>
  <c r="G16" i="14" s="1"/>
  <c r="H15" i="14"/>
  <c r="F15" i="14"/>
  <c r="G15" i="14" s="1"/>
  <c r="I14" i="14"/>
  <c r="H14" i="14"/>
  <c r="F14" i="14"/>
  <c r="G14" i="14" s="1"/>
  <c r="H13" i="14"/>
  <c r="G13" i="14"/>
  <c r="F13" i="14"/>
  <c r="I12" i="14"/>
  <c r="H12" i="14"/>
  <c r="G12" i="14"/>
  <c r="F12" i="14"/>
  <c r="H11" i="14"/>
  <c r="F11" i="14"/>
  <c r="G11" i="14" s="1"/>
  <c r="I10" i="14"/>
  <c r="H10" i="14"/>
  <c r="F10" i="14"/>
  <c r="G10" i="14" s="1"/>
  <c r="H9" i="14"/>
  <c r="G9" i="14"/>
  <c r="F9" i="14"/>
  <c r="I8" i="14"/>
  <c r="H8" i="14"/>
  <c r="G8" i="14"/>
  <c r="F8" i="14"/>
  <c r="H7" i="14"/>
  <c r="F7" i="14"/>
  <c r="G7" i="14" s="1"/>
  <c r="H77" i="12"/>
  <c r="F77" i="12"/>
  <c r="E77" i="12"/>
  <c r="D77" i="12"/>
  <c r="E76" i="12"/>
  <c r="D76" i="12"/>
  <c r="E75" i="12"/>
  <c r="D75" i="12"/>
  <c r="I72" i="12"/>
  <c r="H72" i="12"/>
  <c r="G72" i="12"/>
  <c r="G77" i="12" s="1"/>
  <c r="F72" i="12"/>
  <c r="H71" i="12"/>
  <c r="F71" i="12"/>
  <c r="G71" i="12" s="1"/>
  <c r="I70" i="12"/>
  <c r="H70" i="12"/>
  <c r="F70" i="12"/>
  <c r="G70" i="12" s="1"/>
  <c r="H69" i="12"/>
  <c r="G69" i="12"/>
  <c r="F69" i="12"/>
  <c r="I68" i="12"/>
  <c r="H68" i="12"/>
  <c r="G68" i="12"/>
  <c r="F68" i="12"/>
  <c r="H67" i="12"/>
  <c r="F67" i="12"/>
  <c r="G67" i="12" s="1"/>
  <c r="I66" i="12"/>
  <c r="H66" i="12"/>
  <c r="F66" i="12"/>
  <c r="G66" i="12" s="1"/>
  <c r="H65" i="12"/>
  <c r="F65" i="12"/>
  <c r="G65" i="12" s="1"/>
  <c r="I64" i="12"/>
  <c r="H64" i="12"/>
  <c r="G64" i="12"/>
  <c r="F64" i="12"/>
  <c r="H63" i="12"/>
  <c r="G63" i="12"/>
  <c r="F63" i="12"/>
  <c r="I62" i="12"/>
  <c r="H62" i="12"/>
  <c r="G62" i="12"/>
  <c r="F62" i="12"/>
  <c r="H61" i="12"/>
  <c r="F61" i="12"/>
  <c r="G61" i="12" s="1"/>
  <c r="I60" i="12"/>
  <c r="H60" i="12"/>
  <c r="F60" i="12"/>
  <c r="G60" i="12" s="1"/>
  <c r="H59" i="12"/>
  <c r="F59" i="12"/>
  <c r="G59" i="12" s="1"/>
  <c r="I58" i="12"/>
  <c r="H58" i="12"/>
  <c r="F58" i="12"/>
  <c r="G58" i="12" s="1"/>
  <c r="H57" i="12"/>
  <c r="G57" i="12"/>
  <c r="F57" i="12"/>
  <c r="I56" i="12"/>
  <c r="H56" i="12"/>
  <c r="G56" i="12"/>
  <c r="F56" i="12"/>
  <c r="H55" i="12"/>
  <c r="F55" i="12"/>
  <c r="G55" i="12" s="1"/>
  <c r="I54" i="12"/>
  <c r="H54" i="12"/>
  <c r="F54" i="12"/>
  <c r="G54" i="12" s="1"/>
  <c r="H53" i="12"/>
  <c r="G53" i="12"/>
  <c r="F53" i="12"/>
  <c r="I52" i="12"/>
  <c r="H52" i="12"/>
  <c r="G52" i="12"/>
  <c r="F52" i="12"/>
  <c r="H51" i="12"/>
  <c r="H76" i="12" s="1"/>
  <c r="F51" i="12"/>
  <c r="G51" i="12" s="1"/>
  <c r="I50" i="12"/>
  <c r="H50" i="12"/>
  <c r="F50" i="12"/>
  <c r="G50" i="12" s="1"/>
  <c r="H49" i="12"/>
  <c r="F49" i="12"/>
  <c r="G49" i="12" s="1"/>
  <c r="I48" i="12"/>
  <c r="H48" i="12"/>
  <c r="G48" i="12"/>
  <c r="F48" i="12"/>
  <c r="H47" i="12"/>
  <c r="G47" i="12"/>
  <c r="F47" i="12"/>
  <c r="I46" i="12"/>
  <c r="H46" i="12"/>
  <c r="G46" i="12"/>
  <c r="F46" i="12"/>
  <c r="H45" i="12"/>
  <c r="F45" i="12"/>
  <c r="G45" i="12" s="1"/>
  <c r="I44" i="12"/>
  <c r="H44" i="12"/>
  <c r="F44" i="12"/>
  <c r="G44" i="12" s="1"/>
  <c r="H43" i="12"/>
  <c r="F43" i="12"/>
  <c r="G43" i="12" s="1"/>
  <c r="I42" i="12"/>
  <c r="H42" i="12"/>
  <c r="F42" i="12"/>
  <c r="G42" i="12" s="1"/>
  <c r="H41" i="12"/>
  <c r="G41" i="12"/>
  <c r="F41" i="12"/>
  <c r="I40" i="12"/>
  <c r="H40" i="12"/>
  <c r="G40" i="12"/>
  <c r="F40" i="12"/>
  <c r="H39" i="12"/>
  <c r="H75" i="12" s="1"/>
  <c r="F39" i="12"/>
  <c r="F75" i="12" s="1"/>
  <c r="I38" i="12"/>
  <c r="H38" i="12"/>
  <c r="F38" i="12"/>
  <c r="G38" i="12" s="1"/>
  <c r="H37" i="12"/>
  <c r="G37" i="12"/>
  <c r="F37" i="12"/>
  <c r="I36" i="12"/>
  <c r="H36" i="12"/>
  <c r="G36" i="12"/>
  <c r="F36" i="12"/>
  <c r="H35" i="12"/>
  <c r="F35" i="12"/>
  <c r="G35" i="12" s="1"/>
  <c r="I34" i="12"/>
  <c r="H34" i="12"/>
  <c r="F34" i="12"/>
  <c r="G34" i="12" s="1"/>
  <c r="H33" i="12"/>
  <c r="F33" i="12"/>
  <c r="G33" i="12" s="1"/>
  <c r="I32" i="12"/>
  <c r="H32" i="12"/>
  <c r="G32" i="12"/>
  <c r="F32" i="12"/>
  <c r="H31" i="12"/>
  <c r="G31" i="12"/>
  <c r="F31" i="12"/>
  <c r="I30" i="12"/>
  <c r="H30" i="12"/>
  <c r="G30" i="12"/>
  <c r="F30" i="12"/>
  <c r="H29" i="12"/>
  <c r="F29" i="12"/>
  <c r="G29" i="12" s="1"/>
  <c r="I28" i="12"/>
  <c r="H28" i="12"/>
  <c r="F28" i="12"/>
  <c r="G28" i="12" s="1"/>
  <c r="H27" i="12"/>
  <c r="F27" i="12"/>
  <c r="G27" i="12" s="1"/>
  <c r="I26" i="12"/>
  <c r="H26" i="12"/>
  <c r="F26" i="12"/>
  <c r="G26" i="12" s="1"/>
  <c r="H25" i="12"/>
  <c r="G25" i="12"/>
  <c r="F25" i="12"/>
  <c r="I24" i="12"/>
  <c r="H24" i="12"/>
  <c r="G24" i="12"/>
  <c r="F24" i="12"/>
  <c r="H23" i="12"/>
  <c r="F23" i="12"/>
  <c r="G23" i="12" s="1"/>
  <c r="I22" i="12"/>
  <c r="H22" i="12"/>
  <c r="F22" i="12"/>
  <c r="G22" i="12" s="1"/>
  <c r="H21" i="12"/>
  <c r="G21" i="12"/>
  <c r="F21" i="12"/>
  <c r="I20" i="12"/>
  <c r="H20" i="12"/>
  <c r="G20" i="12"/>
  <c r="F20" i="12"/>
  <c r="H19" i="12"/>
  <c r="F19" i="12"/>
  <c r="G19" i="12" s="1"/>
  <c r="I18" i="12"/>
  <c r="H18" i="12"/>
  <c r="F18" i="12"/>
  <c r="G18" i="12" s="1"/>
  <c r="H17" i="12"/>
  <c r="F17" i="12"/>
  <c r="G17" i="12" s="1"/>
  <c r="I16" i="12"/>
  <c r="H16" i="12"/>
  <c r="G16" i="12"/>
  <c r="F16" i="12"/>
  <c r="H15" i="12"/>
  <c r="G15" i="12"/>
  <c r="F15" i="12"/>
  <c r="I14" i="12"/>
  <c r="H14" i="12"/>
  <c r="G14" i="12"/>
  <c r="F14" i="12"/>
  <c r="H13" i="12"/>
  <c r="F13" i="12"/>
  <c r="G13" i="12" s="1"/>
  <c r="I12" i="12"/>
  <c r="H12" i="12"/>
  <c r="F12" i="12"/>
  <c r="G12" i="12" s="1"/>
  <c r="H11" i="12"/>
  <c r="F11" i="12"/>
  <c r="G11" i="12" s="1"/>
  <c r="I10" i="12"/>
  <c r="H10" i="12"/>
  <c r="F10" i="12"/>
  <c r="G10" i="12" s="1"/>
  <c r="H9" i="12"/>
  <c r="G9" i="12"/>
  <c r="F9" i="12"/>
  <c r="I8" i="12"/>
  <c r="H8" i="12"/>
  <c r="G8" i="12"/>
  <c r="F8" i="12"/>
  <c r="H7" i="12"/>
  <c r="H79" i="12" s="1"/>
  <c r="F7" i="12"/>
  <c r="G7" i="12" s="1"/>
  <c r="F84" i="11"/>
  <c r="D84" i="11"/>
  <c r="F83" i="11"/>
  <c r="D83" i="11"/>
  <c r="F82" i="11"/>
  <c r="D82" i="11"/>
  <c r="F81" i="11"/>
  <c r="D81" i="11"/>
  <c r="F80" i="11"/>
  <c r="D80" i="11"/>
  <c r="F79" i="11"/>
  <c r="D79" i="11"/>
  <c r="E31" i="10" s="1"/>
  <c r="F78" i="11"/>
  <c r="D78" i="11"/>
  <c r="F77" i="11"/>
  <c r="D77" i="11"/>
  <c r="E32" i="10" s="1"/>
  <c r="F76" i="11"/>
  <c r="D76" i="11"/>
  <c r="F75" i="11"/>
  <c r="D75" i="11"/>
  <c r="F74" i="11"/>
  <c r="D74" i="11"/>
  <c r="F73" i="11"/>
  <c r="D73" i="11"/>
  <c r="F72" i="11"/>
  <c r="D72" i="11"/>
  <c r="F71" i="11"/>
  <c r="D71" i="11"/>
  <c r="F70" i="11"/>
  <c r="D70" i="11"/>
  <c r="F69" i="11"/>
  <c r="D69" i="11"/>
  <c r="F68" i="11"/>
  <c r="D68" i="11"/>
  <c r="E27" i="10" s="1"/>
  <c r="G27" i="10" s="1"/>
  <c r="F67" i="11"/>
  <c r="D67" i="11"/>
  <c r="F66" i="11"/>
  <c r="D66" i="11"/>
  <c r="F65" i="11"/>
  <c r="D65" i="11"/>
  <c r="E29" i="10" s="1"/>
  <c r="G29" i="10" s="1"/>
  <c r="F64" i="11"/>
  <c r="D64" i="11"/>
  <c r="F63" i="11"/>
  <c r="D63" i="11"/>
  <c r="F62" i="11"/>
  <c r="D62" i="11"/>
  <c r="F61" i="11"/>
  <c r="D61" i="11"/>
  <c r="F60" i="11"/>
  <c r="D60" i="11"/>
  <c r="F59" i="11"/>
  <c r="D59" i="11"/>
  <c r="F58" i="11"/>
  <c r="D58" i="11"/>
  <c r="F57" i="11"/>
  <c r="D57" i="11"/>
  <c r="F56" i="11"/>
  <c r="D56" i="11"/>
  <c r="F55" i="11"/>
  <c r="D55" i="11"/>
  <c r="E23" i="10" s="1"/>
  <c r="F54" i="11"/>
  <c r="D54" i="11"/>
  <c r="F53" i="11"/>
  <c r="D53" i="11"/>
  <c r="E24" i="10" s="1"/>
  <c r="F52" i="11"/>
  <c r="D52" i="11"/>
  <c r="F51" i="11"/>
  <c r="D51" i="11"/>
  <c r="F50" i="11"/>
  <c r="D50" i="11"/>
  <c r="F49" i="11"/>
  <c r="D49" i="11"/>
  <c r="F48" i="11"/>
  <c r="D48" i="11"/>
  <c r="F47" i="11"/>
  <c r="D47" i="11"/>
  <c r="F46" i="11"/>
  <c r="D46" i="11"/>
  <c r="F45" i="11"/>
  <c r="D45" i="11"/>
  <c r="F44" i="11"/>
  <c r="D44" i="11"/>
  <c r="E19" i="10" s="1"/>
  <c r="F43" i="11"/>
  <c r="D43" i="11"/>
  <c r="F42" i="11"/>
  <c r="D42" i="11"/>
  <c r="F41" i="11"/>
  <c r="D41" i="11"/>
  <c r="E21" i="10" s="1"/>
  <c r="G21" i="10" s="1"/>
  <c r="F40" i="11"/>
  <c r="D40" i="11"/>
  <c r="F39" i="11"/>
  <c r="D39" i="11"/>
  <c r="F38" i="11"/>
  <c r="D38" i="11"/>
  <c r="F37" i="11"/>
  <c r="D37" i="11"/>
  <c r="F36" i="11"/>
  <c r="D36" i="11"/>
  <c r="F35" i="11"/>
  <c r="D35" i="11"/>
  <c r="F34" i="11"/>
  <c r="D34" i="11"/>
  <c r="F33" i="11"/>
  <c r="D33" i="11"/>
  <c r="F32" i="11"/>
  <c r="D32" i="11"/>
  <c r="F31" i="11"/>
  <c r="D31" i="11"/>
  <c r="E15" i="10" s="1"/>
  <c r="G15" i="10" s="1"/>
  <c r="F30" i="11"/>
  <c r="D30" i="11"/>
  <c r="F29" i="11"/>
  <c r="D29" i="11"/>
  <c r="E16" i="10" s="1"/>
  <c r="F28" i="11"/>
  <c r="D28" i="11"/>
  <c r="F27" i="11"/>
  <c r="D27" i="11"/>
  <c r="F26" i="11"/>
  <c r="D26" i="11"/>
  <c r="F25" i="11"/>
  <c r="D25" i="11"/>
  <c r="F24" i="11"/>
  <c r="D24" i="11"/>
  <c r="F23" i="11"/>
  <c r="D23" i="11"/>
  <c r="F22" i="11"/>
  <c r="D22" i="11"/>
  <c r="F21" i="11"/>
  <c r="D21" i="11"/>
  <c r="F20" i="11"/>
  <c r="D20" i="11"/>
  <c r="E11" i="10" s="1"/>
  <c r="G11" i="10" s="1"/>
  <c r="F19" i="11"/>
  <c r="D19" i="11"/>
  <c r="F18" i="11"/>
  <c r="D18" i="11"/>
  <c r="F17" i="11"/>
  <c r="D17" i="11"/>
  <c r="E13" i="10" s="1"/>
  <c r="G13" i="10" s="1"/>
  <c r="D16" i="11"/>
  <c r="D15" i="11"/>
  <c r="D14" i="11"/>
  <c r="D13" i="11"/>
  <c r="D12" i="11"/>
  <c r="D11" i="11"/>
  <c r="D10" i="11"/>
  <c r="D9" i="11"/>
  <c r="D8" i="11"/>
  <c r="D7" i="11"/>
  <c r="D6" i="11"/>
  <c r="D5" i="11"/>
  <c r="E9" i="10" s="1"/>
  <c r="D36" i="10"/>
  <c r="D37" i="10" s="1"/>
  <c r="D35" i="10"/>
  <c r="F32" i="10"/>
  <c r="F31" i="10"/>
  <c r="F30" i="10"/>
  <c r="F29" i="10"/>
  <c r="F28" i="10"/>
  <c r="F27" i="10"/>
  <c r="F26" i="10"/>
  <c r="E26" i="10"/>
  <c r="F25" i="10"/>
  <c r="E25" i="10"/>
  <c r="G25" i="10" s="1"/>
  <c r="F24" i="10"/>
  <c r="F23" i="10"/>
  <c r="F22" i="10"/>
  <c r="F21" i="10"/>
  <c r="F20" i="10"/>
  <c r="F19" i="10"/>
  <c r="F18" i="10"/>
  <c r="E18" i="10"/>
  <c r="F17" i="10"/>
  <c r="E17" i="10"/>
  <c r="F16" i="10"/>
  <c r="F15" i="10"/>
  <c r="F14" i="10"/>
  <c r="F13" i="10"/>
  <c r="F12" i="10"/>
  <c r="F11" i="10"/>
  <c r="F10" i="10"/>
  <c r="E10" i="10"/>
  <c r="E7" i="10"/>
  <c r="N22" i="8"/>
  <c r="M22" i="8"/>
  <c r="L22" i="8"/>
  <c r="K22" i="8"/>
  <c r="N21" i="8"/>
  <c r="M21" i="8"/>
  <c r="L21" i="8"/>
  <c r="K21" i="8"/>
  <c r="N20" i="8"/>
  <c r="M20" i="8"/>
  <c r="L20" i="8"/>
  <c r="K20" i="8"/>
  <c r="N19" i="8"/>
  <c r="M19" i="8"/>
  <c r="L19" i="8"/>
  <c r="K19" i="8"/>
  <c r="N18" i="8"/>
  <c r="M18" i="8"/>
  <c r="L18" i="8"/>
  <c r="K18" i="8"/>
  <c r="N17" i="8"/>
  <c r="M17" i="8"/>
  <c r="L17" i="8"/>
  <c r="K17" i="8"/>
  <c r="N16" i="8"/>
  <c r="M16" i="8"/>
  <c r="L16" i="8"/>
  <c r="K16" i="8"/>
  <c r="N15" i="8"/>
  <c r="M15" i="8"/>
  <c r="L15" i="8"/>
  <c r="K15" i="8"/>
  <c r="N14" i="8"/>
  <c r="M14" i="8"/>
  <c r="L14" i="8"/>
  <c r="K14" i="8"/>
  <c r="N13" i="8"/>
  <c r="M13" i="8"/>
  <c r="L13" i="8"/>
  <c r="K13" i="8"/>
  <c r="N12" i="8"/>
  <c r="M12" i="8"/>
  <c r="L12" i="8"/>
  <c r="K12" i="8"/>
  <c r="N11" i="8"/>
  <c r="M11" i="8"/>
  <c r="L11" i="8"/>
  <c r="K11" i="8"/>
  <c r="N10" i="8"/>
  <c r="M10" i="8"/>
  <c r="L10" i="8"/>
  <c r="K10" i="8"/>
  <c r="N9" i="8"/>
  <c r="M9" i="8"/>
  <c r="L9" i="8"/>
  <c r="K9" i="8"/>
  <c r="N8" i="8"/>
  <c r="M8" i="8"/>
  <c r="L8" i="8"/>
  <c r="K8" i="8"/>
  <c r="N7" i="8"/>
  <c r="M7" i="8"/>
  <c r="L7" i="8"/>
  <c r="K7" i="8"/>
  <c r="N6" i="8"/>
  <c r="M6" i="8"/>
  <c r="L6" i="8"/>
  <c r="K6" i="8"/>
  <c r="N5" i="8"/>
  <c r="M5" i="8"/>
  <c r="L5" i="8"/>
  <c r="K5" i="8"/>
  <c r="N22" i="6"/>
  <c r="M22" i="6"/>
  <c r="L22" i="6"/>
  <c r="K22" i="6"/>
  <c r="N21" i="6"/>
  <c r="M21" i="6"/>
  <c r="L21" i="6"/>
  <c r="K21" i="6"/>
  <c r="N20" i="6"/>
  <c r="M20" i="6"/>
  <c r="L20" i="6"/>
  <c r="K20" i="6"/>
  <c r="N19" i="6"/>
  <c r="M19" i="6"/>
  <c r="L19" i="6"/>
  <c r="K19" i="6"/>
  <c r="N18" i="6"/>
  <c r="M18" i="6"/>
  <c r="L18" i="6"/>
  <c r="K18" i="6"/>
  <c r="N17" i="6"/>
  <c r="M17" i="6"/>
  <c r="L17" i="6"/>
  <c r="K17" i="6"/>
  <c r="N16" i="6"/>
  <c r="M16" i="6"/>
  <c r="L16" i="6"/>
  <c r="K16" i="6"/>
  <c r="N15" i="6"/>
  <c r="M15" i="6"/>
  <c r="L15" i="6"/>
  <c r="K15" i="6"/>
  <c r="N14" i="6"/>
  <c r="M14" i="6"/>
  <c r="L14" i="6"/>
  <c r="K14" i="6"/>
  <c r="N13" i="6"/>
  <c r="M13" i="6"/>
  <c r="L13" i="6"/>
  <c r="K13" i="6"/>
  <c r="N12" i="6"/>
  <c r="M12" i="6"/>
  <c r="L12" i="6"/>
  <c r="K12" i="6"/>
  <c r="N11" i="6"/>
  <c r="M11" i="6"/>
  <c r="L11" i="6"/>
  <c r="K11" i="6"/>
  <c r="N10" i="6"/>
  <c r="M10" i="6"/>
  <c r="L10" i="6"/>
  <c r="K10" i="6"/>
  <c r="N9" i="6"/>
  <c r="M9" i="6"/>
  <c r="L9" i="6"/>
  <c r="K9" i="6"/>
  <c r="N8" i="6"/>
  <c r="M8" i="6"/>
  <c r="L8" i="6"/>
  <c r="K8" i="6"/>
  <c r="N7" i="6"/>
  <c r="M7" i="6"/>
  <c r="L7" i="6"/>
  <c r="K7" i="6"/>
  <c r="N6" i="6"/>
  <c r="M6" i="6"/>
  <c r="L6" i="6"/>
  <c r="K6" i="6"/>
  <c r="N5" i="6"/>
  <c r="M5" i="6"/>
  <c r="L5" i="6"/>
  <c r="K5" i="6"/>
  <c r="Q103" i="5"/>
  <c r="P103" i="5"/>
  <c r="L103" i="5"/>
  <c r="K103" i="5"/>
  <c r="J103" i="5"/>
  <c r="Q102" i="5"/>
  <c r="P102" i="5"/>
  <c r="L102" i="5"/>
  <c r="K102" i="5"/>
  <c r="J102" i="5"/>
  <c r="Q101" i="5"/>
  <c r="P101" i="5"/>
  <c r="L101" i="5"/>
  <c r="K101" i="5"/>
  <c r="J101" i="5"/>
  <c r="Q100" i="5"/>
  <c r="P100" i="5"/>
  <c r="L100" i="5"/>
  <c r="K100" i="5"/>
  <c r="J100" i="5"/>
  <c r="Q99" i="5"/>
  <c r="P99" i="5"/>
  <c r="L99" i="5"/>
  <c r="K99" i="5"/>
  <c r="J99" i="5"/>
  <c r="Q98" i="5"/>
  <c r="P98" i="5"/>
  <c r="L98" i="5"/>
  <c r="K98" i="5"/>
  <c r="J98" i="5"/>
  <c r="Q97" i="5"/>
  <c r="P97" i="5"/>
  <c r="L97" i="5"/>
  <c r="K97" i="5"/>
  <c r="J97" i="5"/>
  <c r="Q96" i="5"/>
  <c r="P96" i="5"/>
  <c r="L96" i="5"/>
  <c r="K96" i="5"/>
  <c r="J96" i="5"/>
  <c r="Q95" i="5"/>
  <c r="P95" i="5"/>
  <c r="L95" i="5"/>
  <c r="K95" i="5"/>
  <c r="J95" i="5"/>
  <c r="Q94" i="5"/>
  <c r="P94" i="5"/>
  <c r="L94" i="5"/>
  <c r="K94" i="5"/>
  <c r="J94" i="5"/>
  <c r="Q93" i="5"/>
  <c r="P93" i="5"/>
  <c r="L93" i="5"/>
  <c r="K93" i="5"/>
  <c r="J93" i="5"/>
  <c r="Q92" i="5"/>
  <c r="P92" i="5"/>
  <c r="L92" i="5"/>
  <c r="K92" i="5"/>
  <c r="J92" i="5"/>
  <c r="Q91" i="5"/>
  <c r="P91" i="5"/>
  <c r="L91" i="5"/>
  <c r="K91" i="5"/>
  <c r="J91" i="5"/>
  <c r="Q90" i="5"/>
  <c r="P90" i="5"/>
  <c r="L90" i="5"/>
  <c r="K90" i="5"/>
  <c r="J90" i="5"/>
  <c r="Q89" i="5"/>
  <c r="P89" i="5"/>
  <c r="L89" i="5"/>
  <c r="K89" i="5"/>
  <c r="J89" i="5"/>
  <c r="Q88" i="5"/>
  <c r="P88" i="5"/>
  <c r="L88" i="5"/>
  <c r="K88" i="5"/>
  <c r="J88" i="5"/>
  <c r="Q87" i="5"/>
  <c r="P87" i="5"/>
  <c r="L87" i="5"/>
  <c r="K87" i="5"/>
  <c r="J87" i="5"/>
  <c r="Q86" i="5"/>
  <c r="P86" i="5"/>
  <c r="L86" i="5"/>
  <c r="K86" i="5"/>
  <c r="J86" i="5"/>
  <c r="Q85" i="5"/>
  <c r="P85" i="5"/>
  <c r="L85" i="5"/>
  <c r="K85" i="5"/>
  <c r="J85" i="5"/>
  <c r="Q84" i="5"/>
  <c r="P84" i="5"/>
  <c r="L84" i="5"/>
  <c r="K84" i="5"/>
  <c r="J84" i="5"/>
  <c r="Q83" i="5"/>
  <c r="P83" i="5"/>
  <c r="L83" i="5"/>
  <c r="K83" i="5"/>
  <c r="J83" i="5"/>
  <c r="Q82" i="5"/>
  <c r="P82" i="5"/>
  <c r="L82" i="5"/>
  <c r="K82" i="5"/>
  <c r="J82" i="5"/>
  <c r="Q81" i="5"/>
  <c r="P81" i="5"/>
  <c r="L81" i="5"/>
  <c r="K81" i="5"/>
  <c r="J81" i="5"/>
  <c r="Q80" i="5"/>
  <c r="P80" i="5"/>
  <c r="L80" i="5"/>
  <c r="K80" i="5"/>
  <c r="J80" i="5"/>
  <c r="Q79" i="5"/>
  <c r="P79" i="5"/>
  <c r="L79" i="5"/>
  <c r="K79" i="5"/>
  <c r="J79" i="5"/>
  <c r="Q78" i="5"/>
  <c r="P78" i="5"/>
  <c r="L78" i="5"/>
  <c r="K78" i="5"/>
  <c r="J78" i="5"/>
  <c r="Q77" i="5"/>
  <c r="P77" i="5"/>
  <c r="L77" i="5"/>
  <c r="K77" i="5"/>
  <c r="J77" i="5"/>
  <c r="Q76" i="5"/>
  <c r="P76" i="5"/>
  <c r="L76" i="5"/>
  <c r="K76" i="5"/>
  <c r="J76" i="5"/>
  <c r="Q75" i="5"/>
  <c r="P75" i="5"/>
  <c r="L75" i="5"/>
  <c r="K75" i="5"/>
  <c r="J75" i="5"/>
  <c r="Q74" i="5"/>
  <c r="P74" i="5"/>
  <c r="L74" i="5"/>
  <c r="K74" i="5"/>
  <c r="J74" i="5"/>
  <c r="Q73" i="5"/>
  <c r="P73" i="5"/>
  <c r="L73" i="5"/>
  <c r="K73" i="5"/>
  <c r="J73" i="5"/>
  <c r="Q72" i="5"/>
  <c r="P72" i="5"/>
  <c r="L72" i="5"/>
  <c r="K72" i="5"/>
  <c r="J72" i="5"/>
  <c r="Q71" i="5"/>
  <c r="P71" i="5"/>
  <c r="L71" i="5"/>
  <c r="K71" i="5"/>
  <c r="J71" i="5"/>
  <c r="Q70" i="5"/>
  <c r="P70" i="5"/>
  <c r="L70" i="5"/>
  <c r="K70" i="5"/>
  <c r="J70" i="5"/>
  <c r="Q69" i="5"/>
  <c r="P69" i="5"/>
  <c r="L69" i="5"/>
  <c r="K69" i="5"/>
  <c r="J69" i="5"/>
  <c r="Q68" i="5"/>
  <c r="P68" i="5"/>
  <c r="L68" i="5"/>
  <c r="K68" i="5"/>
  <c r="J68" i="5"/>
  <c r="Q67" i="5"/>
  <c r="P67" i="5"/>
  <c r="L67" i="5"/>
  <c r="K67" i="5"/>
  <c r="J67" i="5"/>
  <c r="Q66" i="5"/>
  <c r="P66" i="5"/>
  <c r="L66" i="5"/>
  <c r="K66" i="5"/>
  <c r="J66" i="5"/>
  <c r="Q65" i="5"/>
  <c r="P65" i="5"/>
  <c r="L65" i="5"/>
  <c r="K65" i="5"/>
  <c r="J65" i="5"/>
  <c r="Q64" i="5"/>
  <c r="P64" i="5"/>
  <c r="L64" i="5"/>
  <c r="K64" i="5"/>
  <c r="J64" i="5"/>
  <c r="Q63" i="5"/>
  <c r="P63" i="5"/>
  <c r="L63" i="5"/>
  <c r="K63" i="5"/>
  <c r="J63" i="5"/>
  <c r="Q62" i="5"/>
  <c r="P62" i="5"/>
  <c r="L62" i="5"/>
  <c r="K62" i="5"/>
  <c r="J62" i="5"/>
  <c r="Q61" i="5"/>
  <c r="P61" i="5"/>
  <c r="L61" i="5"/>
  <c r="K61" i="5"/>
  <c r="J61" i="5"/>
  <c r="Q60" i="5"/>
  <c r="P60" i="5"/>
  <c r="L60" i="5"/>
  <c r="K60" i="5"/>
  <c r="J60" i="5"/>
  <c r="Q59" i="5"/>
  <c r="P59" i="5"/>
  <c r="L59" i="5"/>
  <c r="K59" i="5"/>
  <c r="J59" i="5"/>
  <c r="Q58" i="5"/>
  <c r="P58" i="5"/>
  <c r="L58" i="5"/>
  <c r="K58" i="5"/>
  <c r="J58" i="5"/>
  <c r="Q57" i="5"/>
  <c r="P57" i="5"/>
  <c r="L57" i="5"/>
  <c r="K57" i="5"/>
  <c r="J57" i="5"/>
  <c r="Q56" i="5"/>
  <c r="P56" i="5"/>
  <c r="L56" i="5"/>
  <c r="K56" i="5"/>
  <c r="J56" i="5"/>
  <c r="Q55" i="5"/>
  <c r="P55" i="5"/>
  <c r="L55" i="5"/>
  <c r="K55" i="5"/>
  <c r="J55" i="5"/>
  <c r="Q54" i="5"/>
  <c r="P54" i="5"/>
  <c r="L54" i="5"/>
  <c r="K54" i="5"/>
  <c r="J54" i="5"/>
  <c r="Q53" i="5"/>
  <c r="P53" i="5"/>
  <c r="L53" i="5"/>
  <c r="K53" i="5"/>
  <c r="J53" i="5"/>
  <c r="Q52" i="5"/>
  <c r="P52" i="5"/>
  <c r="L52" i="5"/>
  <c r="K52" i="5"/>
  <c r="J52" i="5"/>
  <c r="Q51" i="5"/>
  <c r="P51" i="5"/>
  <c r="L51" i="5"/>
  <c r="K51" i="5"/>
  <c r="J51" i="5"/>
  <c r="Q50" i="5"/>
  <c r="P50" i="5"/>
  <c r="L50" i="5"/>
  <c r="K50" i="5"/>
  <c r="J50" i="5"/>
  <c r="Q49" i="5"/>
  <c r="P49" i="5"/>
  <c r="L49" i="5"/>
  <c r="K49" i="5"/>
  <c r="J49" i="5"/>
  <c r="Q48" i="5"/>
  <c r="P48" i="5"/>
  <c r="L48" i="5"/>
  <c r="K48" i="5"/>
  <c r="J48" i="5"/>
  <c r="Q47" i="5"/>
  <c r="P47" i="5"/>
  <c r="L47" i="5"/>
  <c r="K47" i="5"/>
  <c r="J47" i="5"/>
  <c r="Q46" i="5"/>
  <c r="P46" i="5"/>
  <c r="L46" i="5"/>
  <c r="K46" i="5"/>
  <c r="J46" i="5"/>
  <c r="Q45" i="5"/>
  <c r="P45" i="5"/>
  <c r="L45" i="5"/>
  <c r="K45" i="5"/>
  <c r="J45" i="5"/>
  <c r="Q44" i="5"/>
  <c r="P44" i="5"/>
  <c r="L44" i="5"/>
  <c r="K44" i="5"/>
  <c r="J44" i="5"/>
  <c r="Q43" i="5"/>
  <c r="P43" i="5"/>
  <c r="L43" i="5"/>
  <c r="K43" i="5"/>
  <c r="J43" i="5"/>
  <c r="Q42" i="5"/>
  <c r="P42" i="5"/>
  <c r="L42" i="5"/>
  <c r="K42" i="5"/>
  <c r="J42" i="5"/>
  <c r="Q41" i="5"/>
  <c r="P41" i="5"/>
  <c r="L41" i="5"/>
  <c r="K41" i="5"/>
  <c r="J41" i="5"/>
  <c r="Q40" i="5"/>
  <c r="P40" i="5"/>
  <c r="L40" i="5"/>
  <c r="K40" i="5"/>
  <c r="J40" i="5"/>
  <c r="Q39" i="5"/>
  <c r="P39" i="5"/>
  <c r="L39" i="5"/>
  <c r="K39" i="5"/>
  <c r="J39" i="5"/>
  <c r="Q38" i="5"/>
  <c r="P38" i="5"/>
  <c r="L38" i="5"/>
  <c r="K38" i="5"/>
  <c r="J38" i="5"/>
  <c r="Q37" i="5"/>
  <c r="P37" i="5"/>
  <c r="L37" i="5"/>
  <c r="K37" i="5"/>
  <c r="J37" i="5"/>
  <c r="Q36" i="5"/>
  <c r="P36" i="5"/>
  <c r="L36" i="5"/>
  <c r="K36" i="5"/>
  <c r="J36" i="5"/>
  <c r="Q35" i="5"/>
  <c r="P35" i="5"/>
  <c r="L35" i="5"/>
  <c r="K35" i="5"/>
  <c r="J35" i="5"/>
  <c r="Q34" i="5"/>
  <c r="P34" i="5"/>
  <c r="L34" i="5"/>
  <c r="K34" i="5"/>
  <c r="J34" i="5"/>
  <c r="Q33" i="5"/>
  <c r="P33" i="5"/>
  <c r="L33" i="5"/>
  <c r="K33" i="5"/>
  <c r="J33" i="5"/>
  <c r="Q32" i="5"/>
  <c r="P32" i="5"/>
  <c r="L32" i="5"/>
  <c r="K32" i="5"/>
  <c r="J32" i="5"/>
  <c r="Q31" i="5"/>
  <c r="P31" i="5"/>
  <c r="L31" i="5"/>
  <c r="K31" i="5"/>
  <c r="J31" i="5"/>
  <c r="Q30" i="5"/>
  <c r="P30" i="5"/>
  <c r="L30" i="5"/>
  <c r="K30" i="5"/>
  <c r="J30" i="5"/>
  <c r="Q29" i="5"/>
  <c r="P29" i="5"/>
  <c r="L29" i="5"/>
  <c r="K29" i="5"/>
  <c r="J29" i="5"/>
  <c r="Q28" i="5"/>
  <c r="P28" i="5"/>
  <c r="L28" i="5"/>
  <c r="K28" i="5"/>
  <c r="J28" i="5"/>
  <c r="Q27" i="5"/>
  <c r="P27" i="5"/>
  <c r="L27" i="5"/>
  <c r="K27" i="5"/>
  <c r="J27" i="5"/>
  <c r="Q26" i="5"/>
  <c r="P26" i="5"/>
  <c r="L26" i="5"/>
  <c r="K26" i="5"/>
  <c r="J26" i="5"/>
  <c r="Q25" i="5"/>
  <c r="P25" i="5"/>
  <c r="L25" i="5"/>
  <c r="K25" i="5"/>
  <c r="J25" i="5"/>
  <c r="Q24" i="5"/>
  <c r="P24" i="5"/>
  <c r="L24" i="5"/>
  <c r="K24" i="5"/>
  <c r="J24" i="5"/>
  <c r="Q23" i="5"/>
  <c r="P23" i="5"/>
  <c r="L23" i="5"/>
  <c r="K23" i="5"/>
  <c r="J23" i="5"/>
  <c r="Q22" i="5"/>
  <c r="P22" i="5"/>
  <c r="L22" i="5"/>
  <c r="K22" i="5"/>
  <c r="J22" i="5"/>
  <c r="Q21" i="5"/>
  <c r="P21" i="5"/>
  <c r="L21" i="5"/>
  <c r="K21" i="5"/>
  <c r="J21" i="5"/>
  <c r="Q20" i="5"/>
  <c r="P20" i="5"/>
  <c r="L20" i="5"/>
  <c r="K20" i="5"/>
  <c r="J20" i="5"/>
  <c r="Q19" i="5"/>
  <c r="P19" i="5"/>
  <c r="L19" i="5"/>
  <c r="K19" i="5"/>
  <c r="J19" i="5"/>
  <c r="Q18" i="5"/>
  <c r="P18" i="5"/>
  <c r="L18" i="5"/>
  <c r="K18" i="5"/>
  <c r="J18" i="5"/>
  <c r="Q17" i="5"/>
  <c r="P17" i="5"/>
  <c r="L17" i="5"/>
  <c r="K17" i="5"/>
  <c r="J17" i="5"/>
  <c r="Q16" i="5"/>
  <c r="P16" i="5"/>
  <c r="L16" i="5"/>
  <c r="K16" i="5"/>
  <c r="J16" i="5"/>
  <c r="Q15" i="5"/>
  <c r="P15" i="5"/>
  <c r="L15" i="5"/>
  <c r="K15" i="5"/>
  <c r="J15" i="5"/>
  <c r="Q14" i="5"/>
  <c r="P14" i="5"/>
  <c r="L14" i="5"/>
  <c r="K14" i="5"/>
  <c r="J14" i="5"/>
  <c r="Q13" i="5"/>
  <c r="P13" i="5"/>
  <c r="L13" i="5"/>
  <c r="K13" i="5"/>
  <c r="J13" i="5"/>
  <c r="Q12" i="5"/>
  <c r="P12" i="5"/>
  <c r="L12" i="5"/>
  <c r="K12" i="5"/>
  <c r="J12" i="5"/>
  <c r="Q11" i="5"/>
  <c r="P11" i="5"/>
  <c r="L11" i="5"/>
  <c r="K11" i="5"/>
  <c r="J11" i="5"/>
  <c r="Q10" i="5"/>
  <c r="P10" i="5"/>
  <c r="L10" i="5"/>
  <c r="K10" i="5"/>
  <c r="J10" i="5"/>
  <c r="Q9" i="5"/>
  <c r="P9" i="5"/>
  <c r="L9" i="5"/>
  <c r="K9" i="5"/>
  <c r="J9" i="5"/>
  <c r="Q8" i="5"/>
  <c r="P8" i="5"/>
  <c r="L8" i="5"/>
  <c r="K8" i="5"/>
  <c r="J8" i="5"/>
  <c r="Q7" i="5"/>
  <c r="P7" i="5"/>
  <c r="L7" i="5"/>
  <c r="K7" i="5"/>
  <c r="J7" i="5"/>
  <c r="Q6" i="5"/>
  <c r="P6" i="5"/>
  <c r="L6" i="5"/>
  <c r="K6" i="5"/>
  <c r="J6" i="5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8" i="3"/>
  <c r="K78" i="3"/>
  <c r="J78" i="3"/>
  <c r="L77" i="3"/>
  <c r="K77" i="3"/>
  <c r="J77" i="3"/>
  <c r="L76" i="3"/>
  <c r="K76" i="3"/>
  <c r="J76" i="3"/>
  <c r="L75" i="3"/>
  <c r="K75" i="3"/>
  <c r="J75" i="3"/>
  <c r="L74" i="3"/>
  <c r="K74" i="3"/>
  <c r="J74" i="3"/>
  <c r="L73" i="3"/>
  <c r="K73" i="3"/>
  <c r="J73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L61" i="3"/>
  <c r="K61" i="3"/>
  <c r="J61" i="3"/>
  <c r="L60" i="3"/>
  <c r="K60" i="3"/>
  <c r="J60" i="3"/>
  <c r="L59" i="3"/>
  <c r="K59" i="3"/>
  <c r="J59" i="3"/>
  <c r="L58" i="3"/>
  <c r="K58" i="3"/>
  <c r="J58" i="3"/>
  <c r="L57" i="3"/>
  <c r="K57" i="3"/>
  <c r="J57" i="3"/>
  <c r="L56" i="3"/>
  <c r="K56" i="3"/>
  <c r="J56" i="3"/>
  <c r="L55" i="3"/>
  <c r="K55" i="3"/>
  <c r="J55" i="3"/>
  <c r="L54" i="3"/>
  <c r="K54" i="3"/>
  <c r="J54" i="3"/>
  <c r="L53" i="3"/>
  <c r="K53" i="3"/>
  <c r="J53" i="3"/>
  <c r="L52" i="3"/>
  <c r="K52" i="3"/>
  <c r="J52" i="3"/>
  <c r="L51" i="3"/>
  <c r="K51" i="3"/>
  <c r="J51" i="3"/>
  <c r="L50" i="3"/>
  <c r="K50" i="3"/>
  <c r="J50" i="3"/>
  <c r="L49" i="3"/>
  <c r="K49" i="3"/>
  <c r="J49" i="3"/>
  <c r="L48" i="3"/>
  <c r="K48" i="3"/>
  <c r="J48" i="3"/>
  <c r="L47" i="3"/>
  <c r="K47" i="3"/>
  <c r="J47" i="3"/>
  <c r="L46" i="3"/>
  <c r="K46" i="3"/>
  <c r="J46" i="3"/>
  <c r="L45" i="3"/>
  <c r="K45" i="3"/>
  <c r="J45" i="3"/>
  <c r="L44" i="3"/>
  <c r="K44" i="3"/>
  <c r="J44" i="3"/>
  <c r="L43" i="3"/>
  <c r="K43" i="3"/>
  <c r="J43" i="3"/>
  <c r="L42" i="3"/>
  <c r="K42" i="3"/>
  <c r="J42" i="3"/>
  <c r="L41" i="3"/>
  <c r="K41" i="3"/>
  <c r="J41" i="3"/>
  <c r="L40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G19" i="10" l="1"/>
  <c r="G17" i="10"/>
  <c r="G76" i="12"/>
  <c r="G31" i="10"/>
  <c r="G23" i="10"/>
  <c r="F75" i="14"/>
  <c r="D36" i="16"/>
  <c r="D33" i="16"/>
  <c r="D29" i="16"/>
  <c r="D25" i="16"/>
  <c r="D21" i="16"/>
  <c r="D17" i="16"/>
  <c r="D13" i="16"/>
  <c r="F11" i="16"/>
  <c r="D15" i="16"/>
  <c r="H16" i="16"/>
  <c r="F20" i="16"/>
  <c r="D22" i="16"/>
  <c r="H25" i="16"/>
  <c r="F27" i="16"/>
  <c r="D31" i="16"/>
  <c r="H32" i="16"/>
  <c r="N30" i="22"/>
  <c r="N21" i="22"/>
  <c r="H9" i="36"/>
  <c r="H23" i="36"/>
  <c r="E6" i="10"/>
  <c r="E36" i="10" s="1"/>
  <c r="E37" i="10" s="1"/>
  <c r="E14" i="10"/>
  <c r="G14" i="10" s="1"/>
  <c r="E22" i="10"/>
  <c r="G22" i="10" s="1"/>
  <c r="E30" i="10"/>
  <c r="G30" i="10" s="1"/>
  <c r="G39" i="12"/>
  <c r="G75" i="12" s="1"/>
  <c r="G39" i="14"/>
  <c r="G75" i="14" s="1"/>
  <c r="G53" i="14"/>
  <c r="G76" i="14" s="1"/>
  <c r="F34" i="16"/>
  <c r="F30" i="16"/>
  <c r="F26" i="16"/>
  <c r="F22" i="16"/>
  <c r="F18" i="16"/>
  <c r="F14" i="16"/>
  <c r="F13" i="16"/>
  <c r="B33" i="18"/>
  <c r="B32" i="18"/>
  <c r="N30" i="21"/>
  <c r="H13" i="21"/>
  <c r="G13" i="21"/>
  <c r="F13" i="21"/>
  <c r="L24" i="35"/>
  <c r="I24" i="35"/>
  <c r="H24" i="35"/>
  <c r="M24" i="35"/>
  <c r="K24" i="35"/>
  <c r="J9" i="36"/>
  <c r="J17" i="36"/>
  <c r="J23" i="36"/>
  <c r="J50" i="51"/>
  <c r="J74" i="51"/>
  <c r="F76" i="12"/>
  <c r="H35" i="16"/>
  <c r="H31" i="16"/>
  <c r="H27" i="16"/>
  <c r="H23" i="16"/>
  <c r="H19" i="16"/>
  <c r="H15" i="16"/>
  <c r="H11" i="16"/>
  <c r="H13" i="16"/>
  <c r="D19" i="16"/>
  <c r="H20" i="16"/>
  <c r="F24" i="16"/>
  <c r="D26" i="16"/>
  <c r="H29" i="16"/>
  <c r="D35" i="16"/>
  <c r="N26" i="22"/>
  <c r="N18" i="22"/>
  <c r="N10" i="22"/>
  <c r="N2" i="22"/>
  <c r="N23" i="22"/>
  <c r="N15" i="22"/>
  <c r="N7" i="22"/>
  <c r="N22" i="22"/>
  <c r="N14" i="22"/>
  <c r="N6" i="22"/>
  <c r="N25" i="22"/>
  <c r="N24" i="22"/>
  <c r="N17" i="22"/>
  <c r="N16" i="22"/>
  <c r="N9" i="22"/>
  <c r="N8" i="22"/>
  <c r="N27" i="22"/>
  <c r="N19" i="22"/>
  <c r="N11" i="22"/>
  <c r="N3" i="22"/>
  <c r="N13" i="22"/>
  <c r="H22" i="36"/>
  <c r="H14" i="36"/>
  <c r="H27" i="36"/>
  <c r="H12" i="36"/>
  <c r="H8" i="36"/>
  <c r="H20" i="36"/>
  <c r="H16" i="36"/>
  <c r="H10" i="36"/>
  <c r="H18" i="36"/>
  <c r="H26" i="36"/>
  <c r="J24" i="36"/>
  <c r="E8" i="10"/>
  <c r="E12" i="10"/>
  <c r="G16" i="10" s="1"/>
  <c r="E20" i="10"/>
  <c r="G20" i="10" s="1"/>
  <c r="E28" i="10"/>
  <c r="G28" i="10" s="1"/>
  <c r="E35" i="10"/>
  <c r="F77" i="14"/>
  <c r="F33" i="16"/>
  <c r="F27" i="21"/>
  <c r="H27" i="21"/>
  <c r="G27" i="21"/>
  <c r="N20" i="22"/>
  <c r="H7" i="36"/>
  <c r="H15" i="36"/>
  <c r="H24" i="36"/>
  <c r="J18" i="51"/>
  <c r="J34" i="51"/>
  <c r="J82" i="51"/>
  <c r="F12" i="16"/>
  <c r="D14" i="16"/>
  <c r="H17" i="16"/>
  <c r="D23" i="16"/>
  <c r="H24" i="16"/>
  <c r="F28" i="16"/>
  <c r="D30" i="16"/>
  <c r="H33" i="16"/>
  <c r="B34" i="18"/>
  <c r="N5" i="22"/>
  <c r="J10" i="36"/>
  <c r="J15" i="36"/>
  <c r="J25" i="36"/>
  <c r="D32" i="16"/>
  <c r="M30" i="21"/>
  <c r="G14" i="21"/>
  <c r="H14" i="21"/>
  <c r="N12" i="22"/>
  <c r="B44" i="33"/>
  <c r="D45" i="33" s="1"/>
  <c r="B43" i="33"/>
  <c r="C45" i="33" s="1"/>
  <c r="C30" i="33"/>
  <c r="B45" i="33"/>
  <c r="J22" i="36"/>
  <c r="J39" i="51"/>
  <c r="H78" i="12"/>
  <c r="H79" i="14"/>
  <c r="H78" i="14"/>
  <c r="D11" i="16"/>
  <c r="H12" i="16"/>
  <c r="F16" i="16"/>
  <c r="D18" i="16"/>
  <c r="H21" i="16"/>
  <c r="F23" i="16"/>
  <c r="D27" i="16"/>
  <c r="F32" i="16"/>
  <c r="F14" i="21"/>
  <c r="H19" i="36"/>
  <c r="J26" i="36"/>
  <c r="F36" i="16"/>
  <c r="F11" i="21"/>
  <c r="H11" i="21"/>
  <c r="G11" i="21"/>
  <c r="N4" i="22"/>
  <c r="K26" i="35"/>
  <c r="J26" i="35"/>
  <c r="M26" i="35"/>
  <c r="L26" i="35"/>
  <c r="I26" i="35"/>
  <c r="H11" i="36"/>
  <c r="J14" i="36"/>
  <c r="J19" i="36"/>
  <c r="J23" i="51"/>
  <c r="J66" i="51"/>
  <c r="J27" i="36"/>
  <c r="E27" i="51"/>
  <c r="F27" i="51" s="1"/>
  <c r="G27" i="51" s="1"/>
  <c r="H27" i="51" s="1"/>
  <c r="J27" i="51" s="1"/>
  <c r="E43" i="51"/>
  <c r="F43" i="51" s="1"/>
  <c r="G43" i="51" s="1"/>
  <c r="H43" i="51" s="1"/>
  <c r="J43" i="51" s="1"/>
  <c r="E59" i="51"/>
  <c r="F59" i="51" s="1"/>
  <c r="G59" i="51" s="1"/>
  <c r="H59" i="51" s="1"/>
  <c r="J59" i="51" s="1"/>
  <c r="J84" i="51"/>
  <c r="J126" i="51"/>
  <c r="J78" i="51"/>
  <c r="J106" i="51"/>
  <c r="J180" i="51"/>
  <c r="G10" i="21"/>
  <c r="H16" i="21"/>
  <c r="G26" i="21"/>
  <c r="G5" i="22"/>
  <c r="F5" i="22"/>
  <c r="G13" i="22"/>
  <c r="F13" i="22"/>
  <c r="G21" i="22"/>
  <c r="F21" i="22"/>
  <c r="L10" i="35"/>
  <c r="H12" i="35"/>
  <c r="M12" i="35"/>
  <c r="L12" i="35"/>
  <c r="L18" i="35"/>
  <c r="H20" i="35"/>
  <c r="M20" i="35"/>
  <c r="L20" i="35"/>
  <c r="K29" i="35"/>
  <c r="J7" i="36"/>
  <c r="J11" i="36"/>
  <c r="J20" i="36"/>
  <c r="J104" i="51"/>
  <c r="J108" i="51"/>
  <c r="J113" i="51"/>
  <c r="J119" i="51"/>
  <c r="H9" i="21"/>
  <c r="F10" i="21"/>
  <c r="G12" i="21"/>
  <c r="H25" i="21"/>
  <c r="F26" i="21"/>
  <c r="G28" i="21"/>
  <c r="H5" i="22"/>
  <c r="H13" i="22"/>
  <c r="H21" i="22"/>
  <c r="M9" i="35"/>
  <c r="J9" i="35"/>
  <c r="I9" i="35"/>
  <c r="I12" i="35"/>
  <c r="M17" i="35"/>
  <c r="J17" i="35"/>
  <c r="I17" i="35"/>
  <c r="I20" i="35"/>
  <c r="H28" i="35"/>
  <c r="M28" i="35"/>
  <c r="L28" i="35"/>
  <c r="J12" i="36"/>
  <c r="E73" i="51"/>
  <c r="F73" i="51" s="1"/>
  <c r="G73" i="51" s="1"/>
  <c r="H73" i="51" s="1"/>
  <c r="G6" i="21"/>
  <c r="G7" i="21"/>
  <c r="H10" i="21"/>
  <c r="H12" i="21"/>
  <c r="G22" i="21"/>
  <c r="G23" i="21"/>
  <c r="H26" i="21"/>
  <c r="H28" i="21"/>
  <c r="H3" i="22"/>
  <c r="H6" i="22"/>
  <c r="H12" i="22"/>
  <c r="G12" i="22"/>
  <c r="H14" i="22"/>
  <c r="H20" i="22"/>
  <c r="G20" i="22"/>
  <c r="H22" i="22"/>
  <c r="H28" i="22"/>
  <c r="G28" i="22"/>
  <c r="J12" i="35"/>
  <c r="J20" i="35"/>
  <c r="M25" i="35"/>
  <c r="J25" i="35"/>
  <c r="I25" i="35"/>
  <c r="F29" i="36"/>
  <c r="E13" i="51"/>
  <c r="F13" i="51" s="1"/>
  <c r="G13" i="51" s="1"/>
  <c r="H13" i="51" s="1"/>
  <c r="E35" i="51"/>
  <c r="F35" i="51" s="1"/>
  <c r="G35" i="51" s="1"/>
  <c r="H35" i="51" s="1"/>
  <c r="J35" i="51" s="1"/>
  <c r="E51" i="51"/>
  <c r="F51" i="51" s="1"/>
  <c r="G51" i="51" s="1"/>
  <c r="H51" i="51" s="1"/>
  <c r="J51" i="51" s="1"/>
  <c r="E67" i="51"/>
  <c r="F67" i="51" s="1"/>
  <c r="G67" i="51" s="1"/>
  <c r="H67" i="51" s="1"/>
  <c r="J67" i="51" s="1"/>
  <c r="J98" i="51"/>
  <c r="J102" i="51"/>
  <c r="J109" i="51"/>
  <c r="J159" i="51"/>
  <c r="J176" i="51"/>
  <c r="G8" i="21"/>
  <c r="G9" i="21"/>
  <c r="G24" i="21"/>
  <c r="G25" i="21"/>
  <c r="H19" i="22"/>
  <c r="H27" i="22"/>
  <c r="J16" i="36"/>
  <c r="J19" i="51"/>
  <c r="J31" i="51"/>
  <c r="J63" i="51"/>
  <c r="J111" i="51"/>
  <c r="J118" i="51"/>
  <c r="J147" i="51"/>
  <c r="G3" i="21"/>
  <c r="G18" i="21"/>
  <c r="G19" i="21"/>
  <c r="I13" i="35"/>
  <c r="M13" i="35"/>
  <c r="I21" i="35"/>
  <c r="M21" i="35"/>
  <c r="J8" i="36"/>
  <c r="H21" i="36"/>
  <c r="H25" i="36"/>
  <c r="J26" i="51"/>
  <c r="J42" i="51"/>
  <c r="J58" i="51"/>
  <c r="J88" i="51"/>
  <c r="J177" i="51"/>
  <c r="F2" i="21"/>
  <c r="H3" i="21"/>
  <c r="G4" i="21"/>
  <c r="G5" i="21"/>
  <c r="F18" i="21"/>
  <c r="H19" i="21"/>
  <c r="G20" i="21"/>
  <c r="G21" i="21"/>
  <c r="H2" i="22"/>
  <c r="H9" i="22"/>
  <c r="G11" i="22"/>
  <c r="H17" i="22"/>
  <c r="G19" i="22"/>
  <c r="H25" i="22"/>
  <c r="G27" i="22"/>
  <c r="L8" i="35"/>
  <c r="I8" i="35"/>
  <c r="H8" i="35"/>
  <c r="K10" i="35"/>
  <c r="J10" i="35"/>
  <c r="H13" i="35"/>
  <c r="L16" i="35"/>
  <c r="I16" i="35"/>
  <c r="H16" i="35"/>
  <c r="K18" i="35"/>
  <c r="J18" i="35"/>
  <c r="H21" i="35"/>
  <c r="I29" i="35"/>
  <c r="M29" i="35"/>
  <c r="H13" i="36"/>
  <c r="H17" i="36"/>
  <c r="J92" i="51"/>
  <c r="J101" i="51"/>
  <c r="J112" i="51"/>
  <c r="J132" i="51"/>
  <c r="J141" i="51"/>
  <c r="J122" i="51"/>
  <c r="J155" i="51"/>
  <c r="E21" i="51"/>
  <c r="F21" i="51" s="1"/>
  <c r="G21" i="51" s="1"/>
  <c r="H21" i="51" s="1"/>
  <c r="J21" i="51" s="1"/>
  <c r="E29" i="51"/>
  <c r="F29" i="51" s="1"/>
  <c r="G29" i="51" s="1"/>
  <c r="H29" i="51" s="1"/>
  <c r="J29" i="51" s="1"/>
  <c r="E37" i="51"/>
  <c r="F37" i="51" s="1"/>
  <c r="G37" i="51" s="1"/>
  <c r="H37" i="51" s="1"/>
  <c r="E45" i="51"/>
  <c r="F45" i="51" s="1"/>
  <c r="G45" i="51" s="1"/>
  <c r="H45" i="51" s="1"/>
  <c r="E53" i="51"/>
  <c r="F53" i="51" s="1"/>
  <c r="G53" i="51" s="1"/>
  <c r="H53" i="51" s="1"/>
  <c r="E61" i="51"/>
  <c r="F61" i="51" s="1"/>
  <c r="G61" i="51" s="1"/>
  <c r="H61" i="51" s="1"/>
  <c r="E71" i="51"/>
  <c r="F71" i="51" s="1"/>
  <c r="G71" i="51" s="1"/>
  <c r="H71" i="51" s="1"/>
  <c r="E79" i="51"/>
  <c r="F79" i="51" s="1"/>
  <c r="G79" i="51" s="1"/>
  <c r="H79" i="51" s="1"/>
  <c r="J79" i="51" s="1"/>
  <c r="E87" i="51"/>
  <c r="F87" i="51" s="1"/>
  <c r="G87" i="51" s="1"/>
  <c r="H87" i="51" s="1"/>
  <c r="J130" i="51"/>
  <c r="J163" i="51"/>
  <c r="E181" i="51"/>
  <c r="F181" i="51" s="1"/>
  <c r="G181" i="51" s="1"/>
  <c r="H181" i="51" s="1"/>
  <c r="J181" i="51" s="1"/>
  <c r="E28" i="51"/>
  <c r="F28" i="51" s="1"/>
  <c r="G28" i="51" s="1"/>
  <c r="H28" i="51" s="1"/>
  <c r="J28" i="51" s="1"/>
  <c r="E36" i="51"/>
  <c r="F36" i="51" s="1"/>
  <c r="G36" i="51" s="1"/>
  <c r="H36" i="51" s="1"/>
  <c r="E44" i="51"/>
  <c r="F44" i="51" s="1"/>
  <c r="G44" i="51" s="1"/>
  <c r="H44" i="51" s="1"/>
  <c r="E52" i="51"/>
  <c r="F52" i="51" s="1"/>
  <c r="G52" i="51" s="1"/>
  <c r="H52" i="51" s="1"/>
  <c r="E60" i="51"/>
  <c r="F60" i="51" s="1"/>
  <c r="G60" i="51" s="1"/>
  <c r="H60" i="51" s="1"/>
  <c r="E68" i="51"/>
  <c r="F68" i="51" s="1"/>
  <c r="G68" i="51" s="1"/>
  <c r="H68" i="51" s="1"/>
  <c r="E125" i="51"/>
  <c r="F125" i="51" s="1"/>
  <c r="G125" i="51" s="1"/>
  <c r="H125" i="51" s="1"/>
  <c r="J125" i="51" s="1"/>
  <c r="J138" i="51"/>
  <c r="J171" i="51"/>
  <c r="J187" i="51"/>
  <c r="J115" i="51"/>
  <c r="J117" i="51"/>
  <c r="J128" i="51"/>
  <c r="E133" i="51"/>
  <c r="F133" i="51" s="1"/>
  <c r="G133" i="51" s="1"/>
  <c r="H133" i="51" s="1"/>
  <c r="J133" i="51" s="1"/>
  <c r="J146" i="51"/>
  <c r="J148" i="51"/>
  <c r="J167" i="51"/>
  <c r="J179" i="51"/>
  <c r="J190" i="51"/>
  <c r="J194" i="51"/>
  <c r="J123" i="51"/>
  <c r="J136" i="51"/>
  <c r="J154" i="51"/>
  <c r="J156" i="51"/>
  <c r="J158" i="51"/>
  <c r="J185" i="51"/>
  <c r="J188" i="51"/>
  <c r="J192" i="51"/>
  <c r="E25" i="51"/>
  <c r="F25" i="51" s="1"/>
  <c r="G25" i="51" s="1"/>
  <c r="H25" i="51" s="1"/>
  <c r="J25" i="51" s="1"/>
  <c r="E33" i="51"/>
  <c r="F33" i="51" s="1"/>
  <c r="G33" i="51" s="1"/>
  <c r="H33" i="51" s="1"/>
  <c r="J33" i="51" s="1"/>
  <c r="E41" i="51"/>
  <c r="F41" i="51" s="1"/>
  <c r="G41" i="51" s="1"/>
  <c r="H41" i="51" s="1"/>
  <c r="E49" i="51"/>
  <c r="F49" i="51" s="1"/>
  <c r="G49" i="51" s="1"/>
  <c r="H49" i="51" s="1"/>
  <c r="E57" i="51"/>
  <c r="F57" i="51" s="1"/>
  <c r="G57" i="51" s="1"/>
  <c r="H57" i="51" s="1"/>
  <c r="E65" i="51"/>
  <c r="F65" i="51" s="1"/>
  <c r="G65" i="51" s="1"/>
  <c r="H65" i="51" s="1"/>
  <c r="E75" i="51"/>
  <c r="F75" i="51" s="1"/>
  <c r="G75" i="51" s="1"/>
  <c r="H75" i="51" s="1"/>
  <c r="J75" i="51" s="1"/>
  <c r="E83" i="51"/>
  <c r="F83" i="51" s="1"/>
  <c r="G83" i="51" s="1"/>
  <c r="H83" i="51" s="1"/>
  <c r="J83" i="51" s="1"/>
  <c r="E91" i="51"/>
  <c r="F91" i="51" s="1"/>
  <c r="G91" i="51" s="1"/>
  <c r="H91" i="51" s="1"/>
  <c r="J91" i="51" s="1"/>
  <c r="J131" i="51"/>
  <c r="E149" i="51"/>
  <c r="F149" i="51" s="1"/>
  <c r="G149" i="51" s="1"/>
  <c r="H149" i="51" s="1"/>
  <c r="J149" i="51" s="1"/>
  <c r="J162" i="51"/>
  <c r="E24" i="51"/>
  <c r="F24" i="51" s="1"/>
  <c r="G24" i="51" s="1"/>
  <c r="H24" i="51" s="1"/>
  <c r="J24" i="51" s="1"/>
  <c r="E32" i="51"/>
  <c r="F32" i="51" s="1"/>
  <c r="G32" i="51" s="1"/>
  <c r="H32" i="51" s="1"/>
  <c r="J32" i="51" s="1"/>
  <c r="E40" i="51"/>
  <c r="F40" i="51" s="1"/>
  <c r="G40" i="51" s="1"/>
  <c r="H40" i="51" s="1"/>
  <c r="J40" i="51" s="1"/>
  <c r="E48" i="51"/>
  <c r="F48" i="51" s="1"/>
  <c r="G48" i="51" s="1"/>
  <c r="H48" i="51" s="1"/>
  <c r="J48" i="51" s="1"/>
  <c r="E56" i="51"/>
  <c r="F56" i="51" s="1"/>
  <c r="G56" i="51" s="1"/>
  <c r="H56" i="51" s="1"/>
  <c r="J56" i="51" s="1"/>
  <c r="E64" i="51"/>
  <c r="F64" i="51" s="1"/>
  <c r="G64" i="51" s="1"/>
  <c r="H64" i="51" s="1"/>
  <c r="J64" i="51" s="1"/>
  <c r="J127" i="51"/>
  <c r="J139" i="51"/>
  <c r="J152" i="51"/>
  <c r="E157" i="51"/>
  <c r="F157" i="51" s="1"/>
  <c r="G157" i="51" s="1"/>
  <c r="H157" i="51" s="1"/>
  <c r="J157" i="51" s="1"/>
  <c r="J170" i="51"/>
  <c r="J172" i="51"/>
  <c r="J182" i="51"/>
  <c r="J186" i="51"/>
  <c r="E189" i="51"/>
  <c r="F189" i="51" s="1"/>
  <c r="G189" i="51" s="1"/>
  <c r="H189" i="51" s="1"/>
  <c r="J189" i="51" s="1"/>
  <c r="G32" i="10" l="1"/>
  <c r="G78" i="14"/>
  <c r="G24" i="10"/>
  <c r="J37" i="51"/>
  <c r="J103" i="51"/>
  <c r="J68" i="51"/>
  <c r="J137" i="51"/>
  <c r="J60" i="51"/>
  <c r="J87" i="51"/>
  <c r="J80" i="51"/>
  <c r="J95" i="51"/>
  <c r="J72" i="51"/>
  <c r="G12" i="10"/>
  <c r="G79" i="14"/>
  <c r="G26" i="10"/>
  <c r="G10" i="10"/>
  <c r="J65" i="51"/>
  <c r="J77" i="51"/>
  <c r="J52" i="51"/>
  <c r="J145" i="51"/>
  <c r="J73" i="51"/>
  <c r="J85" i="51"/>
  <c r="J69" i="51"/>
  <c r="J57" i="51"/>
  <c r="J169" i="51"/>
  <c r="J44" i="51"/>
  <c r="J71" i="51"/>
  <c r="J99" i="51"/>
  <c r="J49" i="51"/>
  <c r="J36" i="51"/>
  <c r="J61" i="51"/>
  <c r="N24" i="21"/>
  <c r="N16" i="21"/>
  <c r="N8" i="21"/>
  <c r="N28" i="21"/>
  <c r="N20" i="21"/>
  <c r="N12" i="21"/>
  <c r="N4" i="21"/>
  <c r="N13" i="21"/>
  <c r="N15" i="21"/>
  <c r="N14" i="21"/>
  <c r="N17" i="21"/>
  <c r="N19" i="21"/>
  <c r="N18" i="21"/>
  <c r="N3" i="21"/>
  <c r="N2" i="21"/>
  <c r="N21" i="21"/>
  <c r="N5" i="21"/>
  <c r="N23" i="21"/>
  <c r="N22" i="21"/>
  <c r="N7" i="21"/>
  <c r="N6" i="21"/>
  <c r="N27" i="21"/>
  <c r="N25" i="21"/>
  <c r="N10" i="21"/>
  <c r="N11" i="21"/>
  <c r="N26" i="21"/>
  <c r="N9" i="21"/>
  <c r="J55" i="51"/>
  <c r="J193" i="51"/>
  <c r="J41" i="51"/>
  <c r="J161" i="51"/>
  <c r="J53" i="51"/>
  <c r="J47" i="51"/>
  <c r="J76" i="51"/>
  <c r="G78" i="12"/>
  <c r="G18" i="10"/>
  <c r="J45" i="51"/>
  <c r="G79" i="12"/>
</calcChain>
</file>

<file path=xl/sharedStrings.xml><?xml version="1.0" encoding="utf-8"?>
<sst xmlns="http://schemas.openxmlformats.org/spreadsheetml/2006/main" count="5147" uniqueCount="1699">
  <si>
    <t>Nekretninski puls br. 3 (listopad 2026.) – podaci i grafovi cijele publikacije</t>
  </si>
  <si>
    <t>Izvor numeracije: Gradjevinarstvo_i_nekretnine_listopad_26_v3_FINAL.docx. Svaki list: podaci lijevo (iz izvorne radne knjige, s formulama gdje postoje), slika iz publikacije desno.</t>
  </si>
  <si>
    <t>List</t>
  </si>
  <si>
    <t>Naslov</t>
  </si>
  <si>
    <t>Izvor</t>
  </si>
  <si>
    <t>Izvorna datoteka / list</t>
  </si>
  <si>
    <t>Pomoćni listovi</t>
  </si>
  <si>
    <t>Formule</t>
  </si>
  <si>
    <t>Slika 1</t>
  </si>
  <si>
    <t>Prosječne cijene prodanih novih stanova po m²</t>
  </si>
  <si>
    <t>DZS (MSI građevinarstvo, tab. 3.1.8.)</t>
  </si>
  <si>
    <t>Prosječne cijene novogradnje po m2, polugodišnje.xlsx / 3.1.8.</t>
  </si>
  <si>
    <t>da</t>
  </si>
  <si>
    <t>Slika 2</t>
  </si>
  <si>
    <t>Indeks cijena stambenih nekretnina (2015. = 100)</t>
  </si>
  <si>
    <t>DZS (ME_PS14)</t>
  </si>
  <si>
    <t>Indeks cijena stambenih nekretnina.xlsx / Podaci</t>
  </si>
  <si>
    <t>Slika 3</t>
  </si>
  <si>
    <t>Godišnje stope rasta cijena stambenih nekretnina</t>
  </si>
  <si>
    <t>Godišnje stope rasta cijena stambenih nekretnina.xlsx / ME_PS14</t>
  </si>
  <si>
    <t>Slika 4</t>
  </si>
  <si>
    <t>Indeks cijena stambenih nekretnina: novi vs. postojeći objekti (2015. = 100)</t>
  </si>
  <si>
    <t>Slika 5</t>
  </si>
  <si>
    <t>Broj prodanih stambenih objekata: godišnje stope promjene</t>
  </si>
  <si>
    <t>DZS (ME_PS17)</t>
  </si>
  <si>
    <t>Broj prodanih stambenih objekata, Yy i 2015.  100.xlsx / ME_PS17</t>
  </si>
  <si>
    <t>Slika 5 · Metapodaci</t>
  </si>
  <si>
    <t>Slika 6</t>
  </si>
  <si>
    <t>Broj prodanih stambenih objekata (2015. = 100)</t>
  </si>
  <si>
    <t>Slika 6 · Metapodaci</t>
  </si>
  <si>
    <t>Slika 7</t>
  </si>
  <si>
    <t>Rast plaća i cijena materijala u građevinarstvu (2021. = 100)</t>
  </si>
  <si>
    <t>DZS</t>
  </si>
  <si>
    <t>Rast plaća i cijena materijala u građevinarstvu.xlsx / Tromjesečno</t>
  </si>
  <si>
    <t>Slika 7 · Mjesečno</t>
  </si>
  <si>
    <t>Slika 8</t>
  </si>
  <si>
    <t>Cijena novogradnje i troškovi građenja</t>
  </si>
  <si>
    <t>Troškovi_građenja_i_dobit - novo.xlsx / Tromjesečno</t>
  </si>
  <si>
    <t>Slika 8 · Polugodišnje</t>
  </si>
  <si>
    <t>Slika 9</t>
  </si>
  <si>
    <t>Razlika između cijene novogradnje i troškova građenja</t>
  </si>
  <si>
    <t>Slika 9 · Polugodišnje</t>
  </si>
  <si>
    <t>Slika 10</t>
  </si>
  <si>
    <t>Rast cijena stambenih nekretnina u zemljama EU</t>
  </si>
  <si>
    <t>Eurostat (House Price Index)</t>
  </si>
  <si>
    <t>Rast cijena stambenih nekretnina u zemljama EU.xlsx / Rast</t>
  </si>
  <si>
    <t>Slika 10 · Indeksi</t>
  </si>
  <si>
    <t>Slika 11</t>
  </si>
  <si>
    <t>Rast troškova gradnje vs. rast cijena nekretnina (2015.–2025.)</t>
  </si>
  <si>
    <t>Eurostat</t>
  </si>
  <si>
    <t>Usporedba rasta cijena nekretnina i troškova građenja.xlsx / Usporedba</t>
  </si>
  <si>
    <t>Slika 11 · rast cijena nekretni, Slika 11 · rast troškova gradnj</t>
  </si>
  <si>
    <t>Slika 12</t>
  </si>
  <si>
    <t>Broj prosječnih neto plaća potrebnih za kupnju 1 m² novoga stana</t>
  </si>
  <si>
    <t>m2 novih stanova za prosječnu plaću.xlsx / točni</t>
  </si>
  <si>
    <t>Slika 13</t>
  </si>
  <si>
    <t>Broj godišnjih neto plaća za 66 m² novog stana</t>
  </si>
  <si>
    <t>Slika 14</t>
  </si>
  <si>
    <t>Omjer cijena stambenih nekretnina i dohotka</t>
  </si>
  <si>
    <t>Eurostat (tipsho60)</t>
  </si>
  <si>
    <t>House price to income ratio.xlsx / Sheet 2</t>
  </si>
  <si>
    <t>Slika 14 · Sheet 1</t>
  </si>
  <si>
    <t>Slika 15</t>
  </si>
  <si>
    <t>Indeks priuštivosti nekretnina (IPN), Hrvatska ukupno (prosjek 2008. = 100)</t>
  </si>
  <si>
    <t>DZS, HNB; izračun Arhivanalitika</t>
  </si>
  <si>
    <t>IPN_Hrvatska_i_regije - svih 6 indeksa.xlsx / Serije</t>
  </si>
  <si>
    <t>vrijednosti (izvorni model je velik)</t>
  </si>
  <si>
    <t>Slika 16</t>
  </si>
  <si>
    <t>IPN: novi vs. postojeći objekti</t>
  </si>
  <si>
    <t>Slika 17</t>
  </si>
  <si>
    <t>Raspodjela kupoprodajnih cijena stanova po m² u velikim gradovima, 2025.</t>
  </si>
  <si>
    <t>EIZ, MPGI (Pregled tržišta nekretnina RH, tablica 3.7)</t>
  </si>
  <si>
    <t>Nekretninski puls 2026 srpanj.xlsx / Slika 36</t>
  </si>
  <si>
    <t>Slika 18</t>
  </si>
  <si>
    <t>IPN: regionalni indeksi (Grad Zagreb, Jadran, Ostalo)</t>
  </si>
  <si>
    <t>Tablica 1</t>
  </si>
  <si>
    <t>IPN: pregled promjena svih šest indeksa</t>
  </si>
  <si>
    <t>IPN_Hrvatska_i_regije - svih 6 indeksa.xlsx / Pregled</t>
  </si>
  <si>
    <t>Slika O1</t>
  </si>
  <si>
    <t>Okvir 2 – Precijenjenost stambenih nekretnina prema ECB-u (HR i EA21)</t>
  </si>
  <si>
    <t>ECB (Residential Property Valuation, RESV)</t>
  </si>
  <si>
    <t>resv_graf_data.csv</t>
  </si>
  <si>
    <t>vrijednosti (izračun u Pythonu, skill ciklusa)</t>
  </si>
  <si>
    <t>Tablica O1</t>
  </si>
  <si>
    <t>Okvir 2 – Koliko je dugo precijenjeno stanovanje u Europi</t>
  </si>
  <si>
    <t>ECB (RESV)</t>
  </si>
  <si>
    <t>resv_tablica_data.csv</t>
  </si>
  <si>
    <t>Slika 19</t>
  </si>
  <si>
    <t>Završeni stanovi i izdane građevinske dozvole</t>
  </si>
  <si>
    <t>slike 19 do 22.xlsx / Slika 19</t>
  </si>
  <si>
    <t>Slika 20</t>
  </si>
  <si>
    <t>Završeni stanovi: procjena za 2026.</t>
  </si>
  <si>
    <t>DZS; procjena Arhivanalitika</t>
  </si>
  <si>
    <t>slike 19 do 22.xlsx / Slika 20</t>
  </si>
  <si>
    <t>Slika 21</t>
  </si>
  <si>
    <t>Vrijeme do građevinske i uporabne dozvole po gradu i fazi postupka</t>
  </si>
  <si>
    <t>Svjetska banka, Subnational B-READY 2024</t>
  </si>
  <si>
    <t>BREADY_dozvole_usporedba.xlsx / Hrvatska_faze</t>
  </si>
  <si>
    <t>Slika 22</t>
  </si>
  <si>
    <t>Završeni stanovi prema broju soba</t>
  </si>
  <si>
    <t>slike 19 do 22.xlsx / Slika 21</t>
  </si>
  <si>
    <t>Slika 23</t>
  </si>
  <si>
    <t>Broj izgrađenih stanova na 1.000 stanovnika</t>
  </si>
  <si>
    <t>slike 19 do 22.xlsx / Slika 22</t>
  </si>
  <si>
    <t>Slika 24</t>
  </si>
  <si>
    <t>Proizvodnja u građevinarstvu – EU vs Hrvatska</t>
  </si>
  <si>
    <t>Eurostat (STS_COPR_M, SCA, 2021 = 100)</t>
  </si>
  <si>
    <t>data_proizvodnja.csv</t>
  </si>
  <si>
    <t>Slika 25</t>
  </si>
  <si>
    <t>Udjel građevinarstva u bruto dodanoj vrijednosti – Hrvatska u okviru EU</t>
  </si>
  <si>
    <t>Eurostat (NAMA_10_A10)</t>
  </si>
  <si>
    <t>data_bdv.csv</t>
  </si>
  <si>
    <t>Slika 26</t>
  </si>
  <si>
    <t>Građevinske dozvole po stanovniku – EU i Hrvatska</t>
  </si>
  <si>
    <t>Eurostat (STS_COBP_A, DEMO_PJAN)</t>
  </si>
  <si>
    <t>data_dozvole_pc.csv</t>
  </si>
  <si>
    <t>Slika 27</t>
  </si>
  <si>
    <t>Hrvatska – građevinske dozvole za stambene zgrade: korisna površina</t>
  </si>
  <si>
    <t>DZS (MSI, tab. 3.1.7.)</t>
  </si>
  <si>
    <t>data_dozvole_mj.csv</t>
  </si>
  <si>
    <t>Slika 28</t>
  </si>
  <si>
    <t>Hrvatska – građevinski radovi i narudžbe na zgradama (realno, WDA)</t>
  </si>
  <si>
    <t>DZS (MSI, tab. 3.1.4. i 3.1.10.)</t>
  </si>
  <si>
    <t>data_narudzbe_radovi.csv, slika5_ulazi.csv</t>
  </si>
  <si>
    <t>Slika 29</t>
  </si>
  <si>
    <t>Hrvatska – stambene zgrade: korisna površina iz dozvola i u završenim zgradama</t>
  </si>
  <si>
    <t>DZS (STS baza F_CC11; MSI tab. 3.1.11.)</t>
  </si>
  <si>
    <t>data_dozvole_zavrsene.csv, f_cc11.csv</t>
  </si>
  <si>
    <t>Slika 30</t>
  </si>
  <si>
    <t>Namjere kućanstava vezane uz stanovanje: Hrvatska vs. EU</t>
  </si>
  <si>
    <t>Eurostat (EI_BSCO_Q, SA)</t>
  </si>
  <si>
    <t>data_namjere.csv</t>
  </si>
  <si>
    <t>Slika 31</t>
  </si>
  <si>
    <t>Hrvatska – kratkoročni indikatori pouzdanja u građevinarstvu</t>
  </si>
  <si>
    <t>Eurostat (EI_BSBU_M_R2, SA)</t>
  </si>
  <si>
    <t>data_pouzdanje.csv</t>
  </si>
  <si>
    <t>Slika 32</t>
  </si>
  <si>
    <t>Ukupno zaposleni vs. stopa nezaposlenosti</t>
  </si>
  <si>
    <t>HZMO, HZZ</t>
  </si>
  <si>
    <t>slike 32 do 37.xlsx / Zaposleni vs. nezaposlenost</t>
  </si>
  <si>
    <t>Slika 33</t>
  </si>
  <si>
    <t>Nominalni i realni rast neto plaća, 2016.–2026.</t>
  </si>
  <si>
    <t>slike 32 do 37.xlsx / Nominalni i realni rast plaća</t>
  </si>
  <si>
    <t>Slika 34</t>
  </si>
  <si>
    <t>Štednja kućanstava u bankama</t>
  </si>
  <si>
    <t>HNB</t>
  </si>
  <si>
    <t>slike 32 do 37.xlsx / Štednja kućanstava u bankama</t>
  </si>
  <si>
    <t>Slika 35</t>
  </si>
  <si>
    <t>Kamatne stope na stambene kredite (fiksacija &gt; 10 god.)</t>
  </si>
  <si>
    <t>ECB (MIR)</t>
  </si>
  <si>
    <t>slike 32 do 37.xlsx / Kamatne stope stambeni krediti</t>
  </si>
  <si>
    <t>Tablica 2</t>
  </si>
  <si>
    <t>Iznos kredita uz mjesečni anuitet od 700 EUR</t>
  </si>
  <si>
    <t>autori, kreditni kalkulator</t>
  </si>
  <si>
    <t>izračun u listu (Utjecaj kamatne stope na iznos kredita ili anuiteta.xlsx, List1)</t>
  </si>
  <si>
    <t>Slika 36</t>
  </si>
  <si>
    <t>Iznosi novih stambenih kredita</t>
  </si>
  <si>
    <t>slike 32 do 37.xlsx / Iznosi novih stambenih kredita</t>
  </si>
  <si>
    <t>Slika 37</t>
  </si>
  <si>
    <t>Stambeni krediti (stanja): nominalno i realno</t>
  </si>
  <si>
    <t>HNB, DZS</t>
  </si>
  <si>
    <t>slike 32 do 37.xlsx / Stambeni krediti nom. i realno</t>
  </si>
  <si>
    <t>Slika 37 · Indeks cijena (defla</t>
  </si>
  <si>
    <t>Slika 38</t>
  </si>
  <si>
    <t>Kupoprodaje nekretnina stranih državljana</t>
  </si>
  <si>
    <t>Porezna uprava</t>
  </si>
  <si>
    <t>Udio stranaca.xlsx / udio stranaca</t>
  </si>
  <si>
    <t>Tablica A</t>
  </si>
  <si>
    <t>Prilog – Završeni stanovi po županijama, 2002.–2025.</t>
  </si>
  <si>
    <t>DZS (tab. 3.2.5.)</t>
  </si>
  <si>
    <t>građevinarstvo 30.3.2026.xlsx / 3.2.5. (3)</t>
  </si>
  <si>
    <t>Tablica B</t>
  </si>
  <si>
    <t>Prilog – Broj stanova za koje su izdane građevinske dozvole, po županijama, 2002.–2025.</t>
  </si>
  <si>
    <t>DZS (tab. 3.2.3.)</t>
  </si>
  <si>
    <t>građevinarstvo 30.3.2026.xlsx / 3.2.3., dozvole po županijama</t>
  </si>
  <si>
    <t>3.1.8.</t>
  </si>
  <si>
    <t>PROSJEČNE CIJENE PRODANIH NOVIH STANOVA PO 1 m2</t>
  </si>
  <si>
    <t>AVERAGE PRICES OF NEW DWELLINGS SOLD PER 1 m2</t>
  </si>
  <si>
    <t>Izvor: DZS (MSI građevinarstvo, tab. 3.1.8.) · obrada: Ekonomski lab / Arhivanalitika</t>
  </si>
  <si>
    <t>Molimo korisnike da pri korištenju podataka navedu izvor.</t>
  </si>
  <si>
    <t>Users are kindly requested to state the source.</t>
  </si>
  <si>
    <t>euri/ Euro</t>
  </si>
  <si>
    <t>kune/ Kuna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</si>
  <si>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</si>
  <si>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</si>
  <si>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</si>
  <si>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</si>
  <si>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</si>
  <si>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</si>
  <si>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</si>
  <si>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</si>
  <si>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</si>
  <si>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</si>
  <si>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</si>
  <si>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</si>
  <si>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</si>
  <si>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</si>
  <si>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</si>
  <si>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</si>
  <si>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</si>
  <si>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I. – VI.</t>
  </si>
  <si>
    <t xml:space="preserve">VII. – XII. </t>
  </si>
  <si>
    <t xml:space="preserve">I. – XII. </t>
  </si>
  <si>
    <t>Republika Hrvatska</t>
  </si>
  <si>
    <t>Republic of Croatia</t>
  </si>
  <si>
    <t>Zagreb</t>
  </si>
  <si>
    <t>Ostala naselja</t>
  </si>
  <si>
    <t>Other settlements</t>
  </si>
  <si>
    <t>Prema prodavatelju stanova</t>
  </si>
  <si>
    <t>Dwellings sold by sellers:</t>
  </si>
  <si>
    <t>Trgovačka društva i druge pravne osobe, bez POS-a</t>
  </si>
  <si>
    <t>Trade companies and other legal entities, excluding POS</t>
  </si>
  <si>
    <t>POS1)</t>
  </si>
  <si>
    <t>-</t>
  </si>
  <si>
    <t>1) Prodavatelji koji prodaju stanove na temelju Programa društveno poticane stanogradnje – POS-a (Zakon o društveno poticanoj stanogradnji; NN, br. 109/01., 82/04., 76/07., 38/09., 86/12., 7/13., 26/15., 57/18., 66/19., 58/21. i 72/25.)</t>
  </si>
  <si>
    <t>1) Sellers who sell dwellings on the basis of the Programme of Subsidised Residential Construction – POS (the Act on Subsidised Residential Construction, NN, Nos 109/01, 82/04, 76/07, 38/09, 86/12, 7/13, 26/15, 57/18, 66/19, 58/21 and 72/25).</t>
  </si>
  <si>
    <t>1) Prodavatelji koji prodaju stanove na temelju Programa društveno poticane stanogradnje – POS-a (Zakon o društveno poticanoj stanogradnji; NN, br. 109/01., 82/04., 76/07., 38/09., 86/12., 7/13., 26/15., 57/18., 66/19. i 58/21.)</t>
  </si>
  <si>
    <t>1) Sellers who sell dwellings on the basis of the Programme of Subsidised Residential Construction – POS (the Act on Subsidised Residential Construction, NN, Nos 109/01, 82/04, 76/07, 38/09, 86/12, 7/13, 26/15, 57/18, 66/19 and 58/21).</t>
  </si>
  <si>
    <t>Indeks cijena stambenih nekretnina (DZS) – podaci za sliku</t>
  </si>
  <si>
    <t>Bazna godina za grafikon</t>
  </si>
  <si>
    <t>Izvor: DZS, PC-Axis baza Cijene, Tabela 1.4 Indeksi cijena stambenih objekata, po tromjesečjima (ME_PS14), indeksi 2025. = 100; preuzeto 5. 10. 2026. https://web.dzs.hr/PXWeb/Menu.aspx?px_language=hr&amp;px_type=PX&amp;px_db=Cijene</t>
  </si>
  <si>
    <t>Podaci za 2026. Q2 privremeni su (DZS, priopćenje CIJ-2026-2-1/2, 1. 10. 2026.). Plavo = preuzeti podaci DZS-a; crno = formule.</t>
  </si>
  <si>
    <t>Promjenom ove ćelije mijenja se baza stupaca J:L (prosjek četiriju tromjesečja = 100).</t>
  </si>
  <si>
    <t>Izvor: DZS (ME_PS14) · obrada: Ekonomski lab / Arhivanalitika</t>
  </si>
  <si>
    <t>DZS, indeksi 2025. = 100</t>
  </si>
  <si>
    <t>Grafikon: indeksi, bazna godina (N2) = 100</t>
  </si>
  <si>
    <t>Tromjesečje</t>
  </si>
  <si>
    <t>Godina</t>
  </si>
  <si>
    <t>Ukupno RH</t>
  </si>
  <si>
    <t>Novi stambeni objekti</t>
  </si>
  <si>
    <t>Postojeći stambeni objekti</t>
  </si>
  <si>
    <t>Grad Zagreb</t>
  </si>
  <si>
    <t>Jadran</t>
  </si>
  <si>
    <t>Ostalo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</si>
  <si>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</si>
  <si>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</si>
  <si>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</si>
  <si>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</si>
  <si>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</si>
  <si>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</si>
  <si>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</si>
  <si>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</si>
  <si>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</si>
  <si>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</si>
  <si>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</si>
  <si>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</si>
  <si>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</si>
  <si>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</si>
  <si>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</si>
  <si>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</si>
  <si>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</si>
  <si>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</si>
  <si>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</si>
  <si>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</si>
  <si>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</si>
  <si>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</si>
  <si>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</si>
  <si>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</si>
  <si>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</si>
  <si>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</si>
  <si>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</si>
  <si>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</si>
  <si>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</si>
  <si>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</si>
  <si>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</si>
  <si>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</si>
  <si>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</si>
  <si>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</si>
  <si>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</si>
  <si>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</si>
  <si>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</si>
  <si>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</si>
  <si>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</si>
  <si>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</si>
  <si>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</si>
  <si>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</si>
  <si>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</si>
  <si>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</si>
  <si>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</si>
  <si>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</si>
  <si>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</si>
  <si>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</si>
  <si>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</si>
  <si>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</si>
  <si>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</si>
  <si>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</si>
  <si>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</si>
  <si>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</si>
  <si>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</si>
  <si>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</si>
  <si>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</si>
  <si>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</si>
  <si>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</si>
  <si>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</si>
  <si>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</si>
  <si>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</si>
  <si>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</si>
  <si>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</si>
  <si>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</si>
  <si>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</si>
  <si>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</si>
  <si>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</si>
  <si>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</si>
  <si>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</si>
  <si>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</si>
  <si>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</si>
  <si>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</si>
  <si>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</si>
  <si>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</si>
  <si>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</si>
  <si>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</si>
  <si>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</si>
  <si>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</si>
  <si>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</si>
  <si>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</si>
  <si>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</si>
  <si>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</si>
  <si>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</si>
  <si>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</si>
  <si>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</si>
  <si>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</si>
  <si>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</si>
  <si>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</si>
  <si>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</si>
  <si>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</si>
  <si>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</si>
  <si>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</si>
  <si>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</si>
  <si>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</si>
  <si>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</si>
  <si>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</si>
  <si>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</si>
  <si>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Tabela 1.4 Indeksi cijena stambenih objekata, po tromjesečjima</t>
  </si>
  <si>
    <t>godišnje stope promjene, % (isto tromjesečje prethodne godine = 100)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</si>
  <si>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</si>
  <si>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</si>
  <si>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</si>
  <si>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</si>
  <si>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</si>
  <si>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</si>
  <si>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</si>
  <si>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</si>
  <si>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</si>
  <si>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</si>
  <si>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</si>
  <si>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</si>
  <si>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</si>
  <si>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</si>
  <si>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</si>
  <si>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</si>
  <si>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</si>
  <si>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</si>
  <si>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</si>
  <si>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</si>
  <si>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</si>
  <si>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</si>
  <si>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</si>
  <si>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</si>
  <si>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</si>
  <si>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</si>
  <si>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</si>
  <si>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</si>
  <si>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</si>
  <si>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</si>
  <si>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</si>
  <si>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</si>
  <si>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</si>
  <si>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</si>
  <si>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</si>
  <si>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</si>
  <si>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</si>
  <si>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</si>
  <si>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</si>
  <si>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</si>
  <si>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</si>
  <si>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</si>
  <si>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</si>
  <si>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</si>
  <si>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</si>
  <si>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</si>
  <si>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</si>
  <si>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</si>
  <si>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</si>
  <si>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</si>
  <si>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</si>
  <si>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</si>
  <si>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</si>
  <si>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</si>
  <si>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</si>
  <si>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</si>
  <si>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</si>
  <si>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</si>
  <si>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</si>
  <si>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</si>
  <si>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</si>
  <si>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</si>
  <si>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</si>
  <si>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</si>
  <si>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</si>
  <si>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</si>
  <si>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</si>
  <si>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</si>
  <si>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</si>
  <si>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</si>
  <si>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</si>
  <si>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</si>
  <si>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</si>
  <si>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</si>
  <si>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</si>
  <si>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</si>
  <si>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</si>
  <si>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</si>
  <si>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</si>
  <si>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</si>
  <si>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</si>
  <si>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</si>
  <si>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</si>
  <si>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</si>
  <si>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</si>
  <si>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</si>
  <si>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</si>
  <si>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</si>
  <si>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</si>
  <si>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</si>
  <si>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</si>
  <si>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</si>
  <si>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</si>
  <si>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</si>
  <si>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</si>
  <si>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</si>
  <si>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</si>
  <si>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</si>
  <si>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Indeks cijena stambenih objekata - ukupno</t>
  </si>
  <si>
    <t xml:space="preserve">  Novi stambeni objekti</t>
  </si>
  <si>
    <t xml:space="preserve">  Postojeći stambeni objekti</t>
  </si>
  <si>
    <t xml:space="preserve">  Grad Zagreb</t>
  </si>
  <si>
    <t xml:space="preserve">  Jadran</t>
  </si>
  <si>
    <t xml:space="preserve">  Ostalo</t>
  </si>
  <si>
    <t>Podaci za drugo tromjesečje 2026. privremeni su.
Stope promjena izračunane su iz indeksa 2025. = 100.
 S objavom podataka za prvo tromjesečje 2026. objavljeni su i revidirani podaci za razdoblje od prvog tromjesečja 2002. do četvrtog tromjesečja 2025. za indeks cijena stambenih objekata. Revizija je provedena na temelju Eurostatova izvještaja o usklađenosti kako bi se postigla potpuna usklađenost s člankom 5. Provedbene uredbe Komisije (EU) 2023/1470 od 17. srpnja 2023.</t>
  </si>
  <si>
    <t>Tromjesečje:</t>
  </si>
  <si>
    <t>2026Q2:</t>
  </si>
  <si>
    <t>privremeni podatak</t>
  </si>
  <si>
    <t>Zadnja obnova:</t>
  </si>
  <si>
    <t>20261001 11:00</t>
  </si>
  <si>
    <t>Izvor:</t>
  </si>
  <si>
    <t>Državni zavod za statistiku Republike Hrvatske</t>
  </si>
  <si>
    <t>Kontakt:</t>
  </si>
  <si>
    <t>Služba statistike cijena i europskog programa usporedbe</t>
  </si>
  <si>
    <t>Jasminka Stančić</t>
  </si>
  <si>
    <t>tel. +385 1 4806-260,</t>
  </si>
  <si>
    <t>e-mail: stancicj@dzs.hr</t>
  </si>
  <si>
    <t>Silvija Đerek</t>
  </si>
  <si>
    <t>tel. +385 1 8888-627,</t>
  </si>
  <si>
    <t>e-mail: dereks@dzs.hr</t>
  </si>
  <si>
    <t>Copyright</t>
  </si>
  <si>
    <t>Jedinice:</t>
  </si>
  <si>
    <t>stope promjene i indeksi</t>
  </si>
  <si>
    <t>Referentno razdoblje:</t>
  </si>
  <si>
    <t>2002-2026</t>
  </si>
  <si>
    <t>Baza podataka:</t>
  </si>
  <si>
    <t>HR-STAT</t>
  </si>
  <si>
    <t>Interni referentni kod:</t>
  </si>
  <si>
    <t>ME_PS14</t>
  </si>
  <si>
    <t>Grafikon Slike 4: bazna godina (N2) = 100</t>
  </si>
  <si>
    <t>Tabela 1.7 Broj prodanih stambenih objekata, po godinama</t>
  </si>
  <si>
    <t>Prosječne godišnje stope promjene, % (prethodna godina = 100)</t>
  </si>
  <si>
    <t>Prosječni godišnji indeksi (2025. = 100)</t>
  </si>
  <si>
    <t>Prosječni godišnji indeksi (2015. = 100)</t>
  </si>
  <si>
    <t>Izvor: DZS (ME_PS17) · obrada: Ekonomski lab / Arhivanalitika</t>
  </si>
  <si>
    <t>Ukupno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</si>
  <si>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</si>
  <si>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</si>
  <si>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</si>
  <si>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</si>
  <si>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</si>
  <si>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</si>
  <si>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</si>
  <si>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</si>
  <si>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</si>
  <si>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</si>
  <si>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</si>
  <si>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</si>
  <si>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</si>
  <si>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</si>
  <si>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</si>
  <si>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</si>
  <si>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</si>
  <si>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</si>
  <si>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20260702 11:00</t>
  </si>
  <si>
    <t>indeksi i stope promjene</t>
  </si>
  <si>
    <t>2008-2025</t>
  </si>
  <si>
    <t>ME_PS17</t>
  </si>
  <si>
    <t>Rast plaća i cijena materijala u građevinarstvu – tromjesečno (indeksi, 2021. = 100)</t>
  </si>
  <si>
    <t>Plaće: DZS, STS baza, indeks bruto plaća u građevinarstvu (F – Građevinarstvo ukupno), izvorni indeksi, 2021. = 100. Materijal: DZS, mjesečni indeksi proizvođačkih cijena građevnog materijala na domaćem tržištu, 2021. = 100 (priopćenje IND-2026-2-1/1); tromjesečna vrijednost = prosjek triju mjeseci s lista Mjesečno.</t>
  </si>
  <si>
    <t>Plavo = preuzeti podaci DZS-a; crno = formule. Tromjesečni prosjek materijala računa se samo kad su dostupna sva tri mjeseca.</t>
  </si>
  <si>
    <t>Izvor: DZS · obrada: Ekonomski lab / Arhivanalitika</t>
  </si>
  <si>
    <t>Tromjesečje (broj)</t>
  </si>
  <si>
    <t>Bruto plaće u građevinarstvu</t>
  </si>
  <si>
    <t>Cijene građevnog materijala (prosjek tromjesečja)</t>
  </si>
  <si>
    <t>Plaće – godišnja stopa, %</t>
  </si>
  <si>
    <t>Materijal – godišnja stopa, %</t>
  </si>
  <si>
    <t>2020. Q1</t>
  </si>
  <si>
    <t>2020. Q2</t>
  </si>
  <si>
    <t>2020. Q3</t>
  </si>
  <si>
    <t>2020. Q4</t>
  </si>
  <si>
    <t>2021. Q1</t>
  </si>
  <si>
    <t>2021. Q2</t>
  </si>
  <si>
    <t>2021. Q3</t>
  </si>
  <si>
    <t>2021. Q4</t>
  </si>
  <si>
    <t>2022. Q1</t>
  </si>
  <si>
    <t>2022. Q2</t>
  </si>
  <si>
    <t>2022. Q3</t>
  </si>
  <si>
    <t>2022. Q4</t>
  </si>
  <si>
    <t>2023. Q1</t>
  </si>
  <si>
    <t>2023. Q2</t>
  </si>
  <si>
    <t>2023. Q3</t>
  </si>
  <si>
    <t>2023. Q4</t>
  </si>
  <si>
    <t>2024. Q1</t>
  </si>
  <si>
    <t>2024. Q2</t>
  </si>
  <si>
    <t>2024. Q3</t>
  </si>
  <si>
    <t>2024. Q4</t>
  </si>
  <si>
    <t>2025. Q1</t>
  </si>
  <si>
    <t>2025. Q2</t>
  </si>
  <si>
    <t>2025. Q3</t>
  </si>
  <si>
    <t>2025. Q4</t>
  </si>
  <si>
    <t>2026. Q1</t>
  </si>
  <si>
    <t>2026. Q2</t>
  </si>
  <si>
    <t>2026. Q3</t>
  </si>
  <si>
    <t>Sažetak</t>
  </si>
  <si>
    <t>Prosjek 2021.</t>
  </si>
  <si>
    <t>Zadnje raspoloživo</t>
  </si>
  <si>
    <t>Promjena u odnosu na 2021., %</t>
  </si>
  <si>
    <t>Cijene građevnog materijala – mjesečno (indeksi, 2021. = 100)</t>
  </si>
  <si>
    <t>Izvor: DZS, priopćenje IND-2026-2-1/1, Tablica 1 (mjesečni indeksi proizvođačkih cijena građevnog materijala na domaćem tržištu).</t>
  </si>
  <si>
    <t>Datum</t>
  </si>
  <si>
    <t>Mjesec</t>
  </si>
  <si>
    <t>Cijene građevnog materijala</t>
  </si>
  <si>
    <t>Godišnja stopa, %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</si>
  <si>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</si>
  <si>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</si>
  <si>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</si>
  <si>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</si>
  <si>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</si>
  <si>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</si>
  <si>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</si>
  <si>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</si>
  <si>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</si>
  <si>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</si>
  <si>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</si>
  <si>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</si>
  <si>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Cijena novogradnje i troškovi građenja – tromjesečno, bez POS-a (EUR/m²)</t>
  </si>
  <si>
    <t>Troškovi: DZS, tablica 3.1.10. Troškovi građenja i dobit izvođača po 1 m² prodanoga novog stana (trgovačka društva i druge pravne osobe, bez POS-a), EUR.</t>
  </si>
  <si>
    <t>Cijene: tromjesečne vrijednosti procijenjene su PCHIP interpolacijom polugodišnjih podataka DZS-a (list Polugodišnje); nakon interpolacije svako je polugodište aditivno prilagođeno tako da vrijedi (Q1+Q2)/2 = H1 i (Q3+Q4)/2 = H2 (ista metoda kao na objavljenoj slici i u napomeni ispod Slike 8). Stupac J: alternativna raspodjela prema indeksu cijena, nije korištena na grafikonu.</t>
  </si>
  <si>
    <t>Plavo = podaci DZS-a; ljubičasto = procjena (raspodjela prema indeksu cijena); crno = formule. Stupac I provjerava da prosjek tromjesečja odgovara polugodišnjem podatku.</t>
  </si>
  <si>
    <t>Polugodište (broj)</t>
  </si>
  <si>
    <t>Prosječna cijena novog stana (procjena)</t>
  </si>
  <si>
    <t>Troškovi građenja i dobit izvođača</t>
  </si>
  <si>
    <t>Razlika (cijena − troškovi)</t>
  </si>
  <si>
    <t>Udio razlike u cijeni, %</t>
  </si>
  <si>
    <t>Udio troškova u cijeni, %</t>
  </si>
  <si>
    <t>Provjera: prosjek polugodišta − podatak DZS-a</t>
  </si>
  <si>
    <t>Alternativna procjena: raspodjela prema indeksu cijena novih objekata (nije korištena na grafikonu)</t>
  </si>
  <si>
    <t>2010. Q1</t>
  </si>
  <si>
    <t>2010. Q2</t>
  </si>
  <si>
    <t>2010. Q3</t>
  </si>
  <si>
    <t>2010. Q4</t>
  </si>
  <si>
    <t>2011. Q1</t>
  </si>
  <si>
    <t>2011. Q2</t>
  </si>
  <si>
    <t>2011. Q3</t>
  </si>
  <si>
    <t>2011. Q4</t>
  </si>
  <si>
    <t>2012. Q1</t>
  </si>
  <si>
    <t>2012. Q2</t>
  </si>
  <si>
    <t>2012. Q3</t>
  </si>
  <si>
    <t>2012. Q4</t>
  </si>
  <si>
    <t>2013. Q1</t>
  </si>
  <si>
    <t>2013. Q2</t>
  </si>
  <si>
    <t>2013. Q3</t>
  </si>
  <si>
    <t>2013. Q4</t>
  </si>
  <si>
    <t>2014. Q1</t>
  </si>
  <si>
    <t>2014. Q2</t>
  </si>
  <si>
    <t>2014. Q3</t>
  </si>
  <si>
    <t>2014. Q4</t>
  </si>
  <si>
    <t>2015. Q1</t>
  </si>
  <si>
    <t>2015. Q2</t>
  </si>
  <si>
    <t>2015. Q3</t>
  </si>
  <si>
    <t>2015. Q4</t>
  </si>
  <si>
    <t>2016. Q1</t>
  </si>
  <si>
    <t>2016. Q2</t>
  </si>
  <si>
    <t>2016. Q3</t>
  </si>
  <si>
    <t>2016. Q4</t>
  </si>
  <si>
    <t>2017. Q1</t>
  </si>
  <si>
    <t>2017. Q2</t>
  </si>
  <si>
    <t>2017. Q3</t>
  </si>
  <si>
    <t>2017. Q4</t>
  </si>
  <si>
    <t>2018. Q1</t>
  </si>
  <si>
    <t>2018. Q2</t>
  </si>
  <si>
    <t>2018. Q3</t>
  </si>
  <si>
    <t>2018. Q4</t>
  </si>
  <si>
    <t>2019. Q1</t>
  </si>
  <si>
    <t>2019. Q2</t>
  </si>
  <si>
    <t>2019. Q3</t>
  </si>
  <si>
    <t>2019. Q4</t>
  </si>
  <si>
    <t>Prosjek 2018.</t>
  </si>
  <si>
    <t>Zadnje tromjesečje</t>
  </si>
  <si>
    <t>Najmanji udio (cijelo razdoblje)</t>
  </si>
  <si>
    <t>Najveći udio (cijelo razdoblje)</t>
  </si>
  <si>
    <t>Prosječne cijene prodanih novih stanova po m² – Republika Hrvatska, bez POS-a (EUR)</t>
  </si>
  <si>
    <t>Izvor: DZS, tablica 3.1.8. Prosječne cijene prodanih novih stanova po 1 m², prodavatelji: trgovačka društva i druge pravne osobe, bez POS-a.</t>
  </si>
  <si>
    <t>Polugodište</t>
  </si>
  <si>
    <t>Cijena, EUR/m²</t>
  </si>
  <si>
    <t>2010. I. – VI.</t>
  </si>
  <si>
    <t>2010. VII. – XII.</t>
  </si>
  <si>
    <t>2011. I. – VI.</t>
  </si>
  <si>
    <t>2011. VII. – XII.</t>
  </si>
  <si>
    <t>2012. I. – VI.</t>
  </si>
  <si>
    <t>2012. VII. – XII.</t>
  </si>
  <si>
    <t>2013. I. – VI.</t>
  </si>
  <si>
    <t>2013. VII. – XII.</t>
  </si>
  <si>
    <t>2014. I. – VI.</t>
  </si>
  <si>
    <t>2014. VII. – XII.</t>
  </si>
  <si>
    <t>2015. I. – VI.</t>
  </si>
  <si>
    <t>2015. VII. – XII.</t>
  </si>
  <si>
    <t>2016. I. – VI.</t>
  </si>
  <si>
    <t>2016. VII. – XII.</t>
  </si>
  <si>
    <t>2017. I. – VI.</t>
  </si>
  <si>
    <t>2017. VII. – XII.</t>
  </si>
  <si>
    <t>2018. I. – VI.</t>
  </si>
  <si>
    <t>2018. VII. – XII.</t>
  </si>
  <si>
    <t>2019. I. – VI.</t>
  </si>
  <si>
    <t>2019. VII. – XII.</t>
  </si>
  <si>
    <t>2020. I. – VI.</t>
  </si>
  <si>
    <t>2020. VII. – XII.</t>
  </si>
  <si>
    <t>2021. I. – VI.</t>
  </si>
  <si>
    <t>2021. VII. – XII.</t>
  </si>
  <si>
    <t>2022. I. – VI.</t>
  </si>
  <si>
    <t>2022. VII. – XII.</t>
  </si>
  <si>
    <t>2023. I. – VI.</t>
  </si>
  <si>
    <t>2023. VII. – XII.</t>
  </si>
  <si>
    <t>2024. I. – VI.</t>
  </si>
  <si>
    <t>2024. VII. – XII.</t>
  </si>
  <si>
    <t>2025. I. – VI.</t>
  </si>
  <si>
    <t>2025. VII. – XII.</t>
  </si>
  <si>
    <t>2026. I. – VI.</t>
  </si>
  <si>
    <t>Rast cijena stambenih nekretnina u zemljama EU (%)</t>
  </si>
  <si>
    <t>Izvor: Eurostat, House price index (2015 = 100) – quarterly data (prc_hpi_q), purchase = TOTAL, unit = I15_Q; preuzeto 5. 10. 2026. (zadnje ažuriranje baze 1. 10. 2026.). EU = EU27 (od 2020.), Europodručje = EA (promjenjivi sastav).</t>
  </si>
  <si>
    <t>Žute ćelije mogu se mijenjati (oznaka tromjesečja kao na listu Indeksi, npr. 2023-Q2). Grčka nije uključena jer Eurostat za nju ne objavljuje indeks.</t>
  </si>
  <si>
    <t>Izvor: Eurostat (House Price Index) · obrada: Ekonomski lab / Arhivanalitika</t>
  </si>
  <si>
    <t>Završno tromjesečje</t>
  </si>
  <si>
    <t>2026-Q2</t>
  </si>
  <si>
    <t>Početna tromjesečja</t>
  </si>
  <si>
    <t>2023-Q2</t>
  </si>
  <si>
    <t>2021-Q2</t>
  </si>
  <si>
    <t>2011-Q2</t>
  </si>
  <si>
    <t>Kod</t>
  </si>
  <si>
    <t>Država</t>
  </si>
  <si>
    <t>Zadnje 3 godine, %</t>
  </si>
  <si>
    <t>Rang (bez EU i europodručja)</t>
  </si>
  <si>
    <t>Zadnjih 5 godina, %</t>
  </si>
  <si>
    <t>Zadnjih 15 godina, %</t>
  </si>
  <si>
    <t>EU27_2020</t>
  </si>
  <si>
    <t>EU</t>
  </si>
  <si>
    <t>EA</t>
  </si>
  <si>
    <t>Europodručje</t>
  </si>
  <si>
    <t>BE</t>
  </si>
  <si>
    <t>Belgija</t>
  </si>
  <si>
    <t>BG</t>
  </si>
  <si>
    <t>Bugarska</t>
  </si>
  <si>
    <t>CZ</t>
  </si>
  <si>
    <t>Češka</t>
  </si>
  <si>
    <t>DK</t>
  </si>
  <si>
    <t>Danska</t>
  </si>
  <si>
    <t>DE</t>
  </si>
  <si>
    <t>Njemačka</t>
  </si>
  <si>
    <t>EE</t>
  </si>
  <si>
    <t>Estonija</t>
  </si>
  <si>
    <t>IE</t>
  </si>
  <si>
    <t>Irska</t>
  </si>
  <si>
    <t>ES</t>
  </si>
  <si>
    <t>Španjolska</t>
  </si>
  <si>
    <t>FR</t>
  </si>
  <si>
    <t>Francuska</t>
  </si>
  <si>
    <t>HR</t>
  </si>
  <si>
    <t>Hrvatska</t>
  </si>
  <si>
    <t>IT</t>
  </si>
  <si>
    <t>Italija</t>
  </si>
  <si>
    <t>CY</t>
  </si>
  <si>
    <t>Cipar</t>
  </si>
  <si>
    <t>LV</t>
  </si>
  <si>
    <t>Latvija</t>
  </si>
  <si>
    <t>LT</t>
  </si>
  <si>
    <t>Litva</t>
  </si>
  <si>
    <t>LU</t>
  </si>
  <si>
    <t>Luksemburg</t>
  </si>
  <si>
    <t>HU</t>
  </si>
  <si>
    <t>Mađarska</t>
  </si>
  <si>
    <t>MT</t>
  </si>
  <si>
    <t>Malta</t>
  </si>
  <si>
    <t>NL</t>
  </si>
  <si>
    <t>Nizozemska</t>
  </si>
  <si>
    <t>AT</t>
  </si>
  <si>
    <t>Austrija</t>
  </si>
  <si>
    <t>PL</t>
  </si>
  <si>
    <t>Poljska</t>
  </si>
  <si>
    <t>PT</t>
  </si>
  <si>
    <t>Portugal</t>
  </si>
  <si>
    <t>RO</t>
  </si>
  <si>
    <t>Rumunjska</t>
  </si>
  <si>
    <t>SI</t>
  </si>
  <si>
    <t>Slovenija</t>
  </si>
  <si>
    <t>SK</t>
  </si>
  <si>
    <t>Slovačka</t>
  </si>
  <si>
    <t>FI</t>
  </si>
  <si>
    <t>Finska</t>
  </si>
  <si>
    <t>SE</t>
  </si>
  <si>
    <t>Švedska</t>
  </si>
  <si>
    <t>House price index (2015 = 100), tromjesečno – Eurostat prc_hpi_q</t>
  </si>
  <si>
    <t>2010-Q1</t>
  </si>
  <si>
    <t>2010-Q2</t>
  </si>
  <si>
    <t>2010-Q3</t>
  </si>
  <si>
    <t>2010-Q4</t>
  </si>
  <si>
    <t>2011-Q1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</si>
  <si>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</si>
  <si>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</si>
  <si>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</si>
  <si>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</si>
  <si>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</si>
  <si>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</si>
  <si>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</si>
  <si>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</si>
  <si>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</si>
  <si>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</si>
  <si>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</si>
  <si>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</si>
  <si>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</si>
  <si>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</si>
  <si>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</si>
  <si>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</si>
  <si>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</si>
  <si>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</si>
  <si>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</si>
  <si>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</si>
  <si>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</si>
  <si>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</si>
  <si>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</si>
  <si>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</si>
  <si>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</si>
  <si>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</si>
  <si>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</si>
  <si>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</si>
  <si>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</si>
  <si>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</si>
  <si>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</si>
  <si>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</si>
  <si>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</si>
  <si>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</si>
  <si>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</si>
  <si>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</si>
  <si>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</si>
  <si>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</si>
  <si>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</si>
  <si>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2021-Q3</t>
  </si>
  <si>
    <t>2021-Q4</t>
  </si>
  <si>
    <t>2022-Q1</t>
  </si>
  <si>
    <t>2022-Q2</t>
  </si>
  <si>
    <t>2022-Q3</t>
  </si>
  <si>
    <t>2022-Q4</t>
  </si>
  <si>
    <t>2023-Q1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</si>
  <si>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</si>
  <si>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</si>
  <si>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</si>
  <si>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</si>
  <si>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</si>
  <si>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</si>
  <si>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</si>
  <si>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</si>
  <si>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</si>
  <si>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</si>
  <si>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</si>
  <si>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Rast troškova gradnje vs. rast cijena nekretnina (2015.–2025., 10 godina)</t>
  </si>
  <si>
    <t>Zemlja</t>
  </si>
  <si>
    <t>Troškovi gradnje (10g)</t>
  </si>
  <si>
    <t>Cijene nekretnina (10g)</t>
  </si>
  <si>
    <t>Izvor: Eurostat · obrada: Ekonomski lab / Arhivanalitika</t>
  </si>
  <si>
    <t>Regresija (cijene = a + b · troškovi), kao na grafikonu</t>
  </si>
  <si>
    <t>Nagib b</t>
  </si>
  <si>
    <t>Odsječak a</t>
  </si>
  <si>
    <t>R²</t>
  </si>
  <si>
    <t>Broj zemalja</t>
  </si>
  <si>
    <t>Rast troškova: godišnji indeks 2025./2015. (Eurostat sts_copi_a). Rast cijena: 2025-Q4 / 2015-Q4 (Eurostat prc_hpi_q).</t>
  </si>
  <si>
    <t>Data extracted on 10/03/2026 20:04:08 from [ESTAT]</t>
  </si>
  <si>
    <t xml:space="preserve">Dataset: </t>
  </si>
  <si>
    <t>House price index (2015 = 100) - quarterly data [prc_hpi_q__custom_20468681]</t>
  </si>
  <si>
    <t xml:space="preserve">Last updated: </t>
  </si>
  <si>
    <t>09/01/2026 11:00</t>
  </si>
  <si>
    <t>Time frequency</t>
  </si>
  <si>
    <t>Quarterly</t>
  </si>
  <si>
    <t>Purchases</t>
  </si>
  <si>
    <t>Total</t>
  </si>
  <si>
    <t>Unit of measure</t>
  </si>
  <si>
    <t>Quarterly index, 2015=100</t>
  </si>
  <si>
    <t>Rast cijena: 2025-Q4 prema istom tromjesečju prije 1, 3, 5, 10 i 15 godina</t>
  </si>
  <si>
    <t>TIME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</si>
  <si>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</si>
  <si>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</si>
  <si>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</si>
  <si>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</si>
  <si>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</si>
  <si>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</si>
  <si>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</si>
  <si>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</si>
  <si>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</si>
  <si>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</si>
  <si>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</si>
  <si>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</si>
  <si>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</si>
  <si>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</si>
  <si>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</si>
  <si>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</si>
  <si>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</si>
  <si>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</si>
  <si>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</si>
  <si>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</si>
  <si>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1g</t>
  </si>
  <si>
    <t>3g</t>
  </si>
  <si>
    <t>5g</t>
  </si>
  <si>
    <t>10g</t>
  </si>
  <si>
    <t>15g</t>
  </si>
  <si>
    <t>:</t>
  </si>
  <si>
    <t>Slovenia</t>
  </si>
  <si>
    <t xml:space="preserve">EU </t>
  </si>
  <si>
    <t>Special value</t>
  </si>
  <si>
    <t>not available</t>
  </si>
  <si>
    <t>Construction producer prices or costs, new residential buildings - annual data [sts_copi_a__custom_21983383]</t>
  </si>
  <si>
    <t>26/06/2026 11:00</t>
  </si>
  <si>
    <t>Annual</t>
  </si>
  <si>
    <t>Business trend indicator</t>
  </si>
  <si>
    <t>Producer prices</t>
  </si>
  <si>
    <t>Statistical Classification of Products by Activity (CPA 2.1)</t>
  </si>
  <si>
    <t>Residential buildings, except residences for communities</t>
  </si>
  <si>
    <t>Seasonal adjustment</t>
  </si>
  <si>
    <t>Unadjusted data (i.e. neither seasonally adjusted nor calendar adjusted data)</t>
  </si>
  <si>
    <t>Index, 2021=100</t>
  </si>
  <si>
    <t>GEO (Labels)</t>
  </si>
  <si>
    <t>European Union - 27 countries (from 2020)</t>
  </si>
  <si>
    <t>Euro area – 20 countries (2023-2025)</t>
  </si>
  <si>
    <t>Belgium</t>
  </si>
  <si>
    <t>Bulgaria</t>
  </si>
  <si>
    <t>Czechia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</si>
  <si>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</si>
  <si>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</si>
  <si>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</si>
  <si>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</si>
  <si>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</si>
  <si>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</si>
  <si>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</si>
  <si>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</si>
  <si>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</si>
  <si>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</si>
  <si>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</si>
  <si>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</si>
  <si>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</si>
  <si>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</si>
  <si>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</si>
  <si>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</si>
  <si>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</si>
  <si>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</si>
  <si>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Slovakia</t>
  </si>
  <si>
    <t>Finland</t>
  </si>
  <si>
    <t>Sweden</t>
  </si>
  <si>
    <t>Prosječna neto plaća I-XII</t>
  </si>
  <si>
    <t>cijena novih stanova I-XII</t>
  </si>
  <si>
    <t>cijena novih stanova I-XII, bez POS-a</t>
  </si>
  <si>
    <t>m2 za 1 plaću</t>
  </si>
  <si>
    <t>m2 za 1 godišnju plaću</t>
  </si>
  <si>
    <t>Priuštivost u odnosu na 2000. god</t>
  </si>
  <si>
    <t>Priuštivost u odnosu na 2015. god</t>
  </si>
  <si>
    <t xml:space="preserve">Broj prosječnih plaća za 1 m2 </t>
  </si>
  <si>
    <t>Broj neto plaća za 66 m2</t>
  </si>
  <si>
    <t>Broj godišnjih neto plaća za 66 m2 novog stana</t>
  </si>
  <si>
    <t>Prosjek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</si>
  <si>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</si>
  <si>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</si>
  <si>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</si>
  <si>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</si>
  <si>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</si>
  <si>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</si>
  <si>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</si>
  <si>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</si>
  <si>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</si>
  <si>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</si>
  <si>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2026.*</t>
  </si>
  <si>
    <t>* Podaci za 2026. odnose se na razdoblje I.–VI. 2026. (prosječna neto plaća i cijena novih stanova u prvom polugodištu).</t>
  </si>
  <si>
    <t>Poaci o cijenama nekretnina do 2010.:</t>
  </si>
  <si>
    <t>1434.cdr</t>
  </si>
  <si>
    <t>Od 2004. u izračun ukupne prosječne cijene uključeni su i podaci o cijenama stanova POS-a (stanovi koji se prodaju na temelju Programa društveno poticane stanogradnje1)), pa su prosječne cijene za 2003. i prijašnje godine usporedive samo s onim cijenama stanova za 2004. i sljedeće godine kojima su prodavatelji "trgovačka društva i druge pravne osobe bez POS-a".</t>
  </si>
  <si>
    <t>Data extracted on 05/10/2026 21:09:48 from [ESTAT]</t>
  </si>
  <si>
    <t>Standardised house price-to-income ratio - annual data [tipsho60__custom_20466164]</t>
  </si>
  <si>
    <t>16/04/2026 21:00</t>
  </si>
  <si>
    <t>Izvor: Eurostat (tipsho60) · obrada: Ekonomski lab / Arhivanalitika</t>
  </si>
  <si>
    <t>Price-to-income ratio, index 2015=100</t>
  </si>
  <si>
    <t>2000</t>
  </si>
  <si>
    <t>2001</t>
  </si>
  <si>
    <t>2002</t>
  </si>
  <si>
    <t>2003</t>
  </si>
  <si>
    <t>2004</t>
  </si>
  <si>
    <t>2005</t>
  </si>
  <si>
    <t>2006</t>
  </si>
  <si>
    <t>2007</t>
  </si>
  <si>
    <t>Euro area – 21 countries (from 2026)</t>
  </si>
  <si>
    <t>*Standardizirani omjer cijena nekretnina i dohotka (House price-to-income ratio) definira se kao omjer trenutačnog omjera cijena i dohotka u odnosu na omjer koji je vladao u 2015. godini. Ako je taj omjer jednak 100, to znači da je trenutačni omjer cijena kuća i dohotka jednak omjeru koji je vladao u 2015. Dohodak se izračunava kao prilagođeni bruto raspoloživi dohodak kućanstava (B7G) po glavi stanovnika. Izvor: Eurostat</t>
  </si>
  <si>
    <t>Annual average rate of change</t>
  </si>
  <si>
    <t>Tromjesečne serije za pregled i grafikone (izračun; ne mijenjati)</t>
  </si>
  <si>
    <t>List se puni sam iz šest listova s IPN-om, a retci su pripremljeni do 2030. Q4. Indeksi sastavnica (plaća, cijena, anuitetni faktor) normirani su na prosjek bazne godine = 100 i služe rastavu promjene na listu Pregled. pp4 = pomični prosjek četiriju tromjesečja. Stupci „Grafikon” služe grafikonima na listu Pregled (#N/A je namjerno prazno mjesto na grafikonu).</t>
  </si>
  <si>
    <t>Grafikon A, zadnji redak:</t>
  </si>
  <si>
    <t>Grafikon B, zadnji redak:</t>
  </si>
  <si>
    <t>Izvor: DZS, HNB; izračun Arhivanalitika · obrada: Ekonomski lab / Arhivanalitika</t>
  </si>
  <si>
    <t>Početak tromjesečja</t>
  </si>
  <si>
    <t>Oznaka</t>
  </si>
  <si>
    <t>IPN Ukupno RH</t>
  </si>
  <si>
    <t>IPN Novi objekti</t>
  </si>
  <si>
    <t>IPN Postojeći objekti</t>
  </si>
  <si>
    <t>IPN Zagreb</t>
  </si>
  <si>
    <t>IPN Jadran</t>
  </si>
  <si>
    <t>IPN Ostalo</t>
  </si>
  <si>
    <t>IPN Ukupno RH, pp4</t>
  </si>
  <si>
    <t>IPN Novi objekti, pp4</t>
  </si>
  <si>
    <t>IPN Postojeći objekti, pp4</t>
  </si>
  <si>
    <t>IPN Zagreb, pp4</t>
  </si>
  <si>
    <t>IPN Jadran, pp4</t>
  </si>
  <si>
    <t>IPN Ostalo, pp4</t>
  </si>
  <si>
    <t>Plaća Ukupno RH (HRK)</t>
  </si>
  <si>
    <t>Plaća Novi objekti (HRK)</t>
  </si>
  <si>
    <t>Plaća Postojeći objekti (HRK)</t>
  </si>
  <si>
    <t>Plaća Zagreb (HRK)</t>
  </si>
  <si>
    <t>Plaća Jadran (HRK)</t>
  </si>
  <si>
    <t>Plaća Ostalo (HRK)</t>
  </si>
  <si>
    <t>Indeks cijena Ukupno RH</t>
  </si>
  <si>
    <t>Indeks cijena Novi objekti</t>
  </si>
  <si>
    <t>Indeks cijena Postojeći objekti</t>
  </si>
  <si>
    <t>Indeks cijena Zagreb</t>
  </si>
  <si>
    <t>Indeks cijena Jadran</t>
  </si>
  <si>
    <t>Indeks cijena Ostalo</t>
  </si>
  <si>
    <t>EKS (%)</t>
  </si>
  <si>
    <t>Anuitetni faktor (rata na 1 HRK)</t>
  </si>
  <si>
    <t>Indeks plaće Ukupno RH (baza = 100)</t>
  </si>
  <si>
    <t>Indeks plaće Novi objekti (baza = 100)</t>
  </si>
  <si>
    <t>Indeks plaće Postojeći objekti (baza = 100)</t>
  </si>
  <si>
    <t>Indeks plaće Zagreb (baza = 100)</t>
  </si>
  <si>
    <t>Indeks plaće Jadran (baza = 100)</t>
  </si>
  <si>
    <t>Indeks plaće Ostalo (baza = 100)</t>
  </si>
  <si>
    <t>Indeks cijena Ukupno RH (baza = 100)</t>
  </si>
  <si>
    <t>Indeks cijena Novi objekti (baza = 100)</t>
  </si>
  <si>
    <t>Indeks cijena Postojeći objekti (baza = 100)</t>
  </si>
  <si>
    <t>Indeks cijena Zagreb (baza = 100)</t>
  </si>
  <si>
    <t>Indeks cijena Jadran (baza = 100)</t>
  </si>
  <si>
    <t>Indeks cijena Ostalo (baza = 100)</t>
  </si>
  <si>
    <t>Indeks anuitetnog faktora (baza = 100)</t>
  </si>
  <si>
    <t>Indeks plaće Ukupno RH, pp4</t>
  </si>
  <si>
    <t>Indeks plaće Novi objekti, pp4</t>
  </si>
  <si>
    <t>Indeks plaće Postojeći objekti, pp4</t>
  </si>
  <si>
    <t>Indeks plaće Zagreb, pp4</t>
  </si>
  <si>
    <t>Indeks plaće Jadran, pp4</t>
  </si>
  <si>
    <t>Indeks plaće Ostalo, pp4</t>
  </si>
  <si>
    <t>Indeks cijena Ukupno RH, pp4</t>
  </si>
  <si>
    <t>Indeks cijena Novi objekti, pp4</t>
  </si>
  <si>
    <t>Indeks cijena Postojeći objekti, pp4</t>
  </si>
  <si>
    <t>Indeks cijena Zagreb, pp4</t>
  </si>
  <si>
    <t>Indeks cijena Jadran, pp4</t>
  </si>
  <si>
    <t>Indeks cijena Ostalo, pp4</t>
  </si>
  <si>
    <t>Indeks anuitetnog faktora, pp4</t>
  </si>
  <si>
    <t>Grafikon A: zadnja pp4 Ukupno RH</t>
  </si>
  <si>
    <t>Grafikon A: zadnja pp4 Novi objekti</t>
  </si>
  <si>
    <t>Grafikon A: zadnja pp4 Postojeći objekti</t>
  </si>
  <si>
    <t>Grafikon B: zadnja pp4 Ukupno RH</t>
  </si>
  <si>
    <t>Grafikon B: zadnja pp4 Zagreb</t>
  </si>
  <si>
    <t>Grafikon B: zadnja pp4 Jadran</t>
  </si>
  <si>
    <t>Grafikon B: zadnja pp4 Ostalo</t>
  </si>
  <si>
    <t>2026 Q3</t>
  </si>
  <si>
    <t>2026 Q4</t>
  </si>
  <si>
    <t>2027 Q1</t>
  </si>
  <si>
    <t>2027 Q2</t>
  </si>
  <si>
    <t>2027 Q3</t>
  </si>
  <si>
    <t>2027 Q4</t>
  </si>
  <si>
    <t>2028 Q1</t>
  </si>
  <si>
    <t>2028 Q2</t>
  </si>
  <si>
    <t>2028 Q3</t>
  </si>
  <si>
    <t>2028 Q4</t>
  </si>
  <si>
    <t>2029 Q1</t>
  </si>
  <si>
    <t>2029 Q2</t>
  </si>
  <si>
    <t>2029 Q3</t>
  </si>
  <si>
    <t>2029 Q4</t>
  </si>
  <si>
    <t>2030 Q1</t>
  </si>
  <si>
    <t>2030 Q2</t>
  </si>
  <si>
    <t>2030 Q3</t>
  </si>
  <si>
    <t>2030 Q4</t>
  </si>
  <si>
    <t>Slika 17 - Raspodjela kupoprodajnih cijena stanova po m² u velikim gradovima, 2025. (u br. 2: Slika 36)</t>
  </si>
  <si>
    <t>Raspodjela cijene po m² (P5/P25/Medijan/P75/P95) po gradovima; obalni gradovi izdvojeni.</t>
  </si>
  <si>
    <t>Izvor: EIZ, MPGI – Pregled tržišta nekretnina RH, tablica 3.7 · obrada: Ekonomski lab / Arhivanalitika</t>
  </si>
  <si>
    <t>Izvor: EIZ, MPGI (Pregled tržišta nekretnina RH, tablica 3.7) · obrada: Ekonomski lab / Arhivanalitika</t>
  </si>
  <si>
    <t>Grad</t>
  </si>
  <si>
    <t>P5</t>
  </si>
  <si>
    <t>P25</t>
  </si>
  <si>
    <t>Medijan</t>
  </si>
  <si>
    <t>P75</t>
  </si>
  <si>
    <t>P95</t>
  </si>
  <si>
    <t>Obalni grad</t>
  </si>
  <si>
    <t>Split</t>
  </si>
  <si>
    <t>Da</t>
  </si>
  <si>
    <t>Dubrovnik</t>
  </si>
  <si>
    <t>Ne</t>
  </si>
  <si>
    <t>Zadar</t>
  </si>
  <si>
    <t>Rijeka</t>
  </si>
  <si>
    <t>Kaštela</t>
  </si>
  <si>
    <t>Pula - Pola</t>
  </si>
  <si>
    <t>Šibenik</t>
  </si>
  <si>
    <t>Samobor</t>
  </si>
  <si>
    <t>Velika Gorica</t>
  </si>
  <si>
    <t>Krapina</t>
  </si>
  <si>
    <t>Pazin</t>
  </si>
  <si>
    <t>Varaždin</t>
  </si>
  <si>
    <t>Koprivnica</t>
  </si>
  <si>
    <t>Karlovac</t>
  </si>
  <si>
    <t>Čakovec</t>
  </si>
  <si>
    <t>Osijek</t>
  </si>
  <si>
    <t>Bjelovar</t>
  </si>
  <si>
    <t>Virovitica</t>
  </si>
  <si>
    <t>Slavonski Brod</t>
  </si>
  <si>
    <t>Vinkovci</t>
  </si>
  <si>
    <t>Sisak</t>
  </si>
  <si>
    <t>Gospić</t>
  </si>
  <si>
    <t>Požega</t>
  </si>
  <si>
    <t>Vukovar</t>
  </si>
  <si>
    <t>Izvor: EIZ, MPGI  ·  obrada: Ekonomski lab / Arhivanalitika</t>
  </si>
  <si>
    <t>Pregled: IPN za Hrvatsku, nove i postojeće objekte i tri regije</t>
  </si>
  <si>
    <t>Pomični prosjek četiriju tromjesečja, indeks (2008. = 100)</t>
  </si>
  <si>
    <t>Prosjek 2008. = 100 (bazna godina mijenja se na listu Pretpostavke). pp4 = pomični prosjek četiriju tromjesečja.</t>
  </si>
  <si>
    <t>Tromjesečje za pregled (prazno = zadnje raspoloživo)</t>
  </si>
  <si>
    <t>Može se upisati oznaka ranijeg tromjesečja, npr. 2025 Q4.</t>
  </si>
  <si>
    <t>Korišteno tromjesečje</t>
  </si>
  <si>
    <t>Položaj u seriji (pomoćno)</t>
  </si>
  <si>
    <t>Usporedna tromjesečja (mogu se mijenjati)</t>
  </si>
  <si>
    <t>1. Razine IPN-a</t>
  </si>
  <si>
    <t>Serija</t>
  </si>
  <si>
    <t>2008 Q3 (pp4)</t>
  </si>
  <si>
    <t>2019 Q4 (pp4)</t>
  </si>
  <si>
    <t>2026 Q2 (pp4)</t>
  </si>
  <si>
    <t>Hrvatska ukupno</t>
  </si>
  <si>
    <t>Novi objekti</t>
  </si>
  <si>
    <t>Postojeći objekti</t>
  </si>
  <si>
    <t>2. Promjena IPN-a (pomični prosjek četiriju tromjesečja, %)</t>
  </si>
  <si>
    <t>Zadnja godina</t>
  </si>
  <si>
    <t>Zadnje 3 godine</t>
  </si>
  <si>
    <t>Zadnjih 5 godina</t>
  </si>
  <si>
    <t>Od 2019 Q4</t>
  </si>
  <si>
    <t>Od bazne godine (2008.)</t>
  </si>
  <si>
    <t>2a. Promjena IPN-a (pojedinačna tromjesečja, %)</t>
  </si>
  <si>
    <t>3. Vrh i dno IPN-a (pomični prosjek četiriju tromjesečja)</t>
  </si>
  <si>
    <t>Vrh</t>
  </si>
  <si>
    <t>Tromjesečje vrha</t>
  </si>
  <si>
    <t>Dno</t>
  </si>
  <si>
    <t>Tromjesečje dna</t>
  </si>
  <si>
    <t>Korišteno tromjesečje ÷ vrh − 1</t>
  </si>
  <si>
    <t>Vrh i dno traže se od početka serije do korištenog tromjesečja.</t>
  </si>
  <si>
    <t>4. Rastav promjene IPN-a na plaće, cijene i kamate (log-bodovi × 100; pomični prosjek četiriju tromjesečja)</t>
  </si>
  <si>
    <t>Serija i razdoblje</t>
  </si>
  <si>
    <t>Promjena IPN-a</t>
  </si>
  <si>
    <t>Doprinos plaća</t>
  </si>
  <si>
    <t>Doprinos cijena</t>
  </si>
  <si>
    <t>Doprinos kamata</t>
  </si>
  <si>
    <t>Ostatak (učinak prosječivanja)</t>
  </si>
  <si>
    <t>Hrvatska ukupno, od bazne godine (2008.)</t>
  </si>
  <si>
    <t>Novi objekti, od bazne godine (2008.)</t>
  </si>
  <si>
    <t>Postojeći objekti, od bazne godine (2008.)</t>
  </si>
  <si>
    <t>Zagreb, od bazne godine (2008.)</t>
  </si>
  <si>
    <t>Jadran, od bazne godine (2008.)</t>
  </si>
  <si>
    <t>Ostalo, od bazne godine (2008.)</t>
  </si>
  <si>
    <t>Hrvatska ukupno, zadnjih 5 godina</t>
  </si>
  <si>
    <t>Novi objekti, zadnjih 5 godina</t>
  </si>
  <si>
    <t>Postojeći objekti, zadnjih 5 godina</t>
  </si>
  <si>
    <t>Zagreb, zadnjih 5 godina</t>
  </si>
  <si>
    <t>Jadran, zadnjih 5 godina</t>
  </si>
  <si>
    <t>Ostalo, zadnjih 5 godina</t>
  </si>
  <si>
    <t>Tumačenje: pozitivan doprinos povećava priuštivost. Doprinos cijena = −(rast cijena); doprinos kamata = −(promjena anuitetnog faktora), pa pad EKS-a daje pozitivan doprinos. Zbroj doprinosa približno je jednak promjeni IPN-a; ostatak nastaje zbog prosječivanja. Plaća i kamate za nove i postojeće objekte iste su kao za Hrvatsku ukupno.</t>
  </si>
  <si>
    <t>Razine se ne uspoređuju među serijama kao apsolutna priuštivost: svaka serija normirana je na vlastiti prosjek bazne godine (= 100). Uspoređuju se smjer i veličina promjena. Pojedinačna tromjesečja su bučna, pa se stope promjene (tablica 2), vrhovi i rastav računaju na pomičnom prosjeku. Tablica 2a prikazuje iste stope promjene izračunane na pojedinačnim tromjesečjima, bez pomičnog prosjeka, pa je osjetljivija na kratkoročne oscilacije.</t>
  </si>
  <si>
    <t>Izvori: DZS, HNB, izračun autora</t>
  </si>
  <si>
    <t>Slika O1. Okvir 2 – Precijenjenost stambenih nekretnina prema ECB-u (HR i EA21)</t>
  </si>
  <si>
    <t>Izvor: ECB (Residential Property Valuation, RESV)</t>
  </si>
  <si>
    <t>Izvor: ECB (Residential Property Valuation, RESV) · obrada: Ekonomski lab / Arhivanalitika</t>
  </si>
  <si>
    <t>Kvartal</t>
  </si>
  <si>
    <t>Prosjek 4 metode (RVAV)</t>
  </si>
  <si>
    <t>Minimum (RVMI)</t>
  </si>
  <si>
    <t>Ekonometrijski model (RVMB)</t>
  </si>
  <si>
    <t>Maksimum (RVMA)</t>
  </si>
  <si>
    <t>Maksimum izveden - donja</t>
  </si>
  <si>
    <t>Maksimum izveden - gornja</t>
  </si>
  <si>
    <t>Napomena</t>
  </si>
  <si>
    <t>2023:Q1</t>
  </si>
  <si>
    <t>objavljeno</t>
  </si>
  <si>
    <t>2024:Q1</t>
  </si>
  <si>
    <t>2025:Q1</t>
  </si>
  <si>
    <t>2026:Q1</t>
  </si>
  <si>
    <t>Europodručje (EA21)</t>
  </si>
  <si>
    <t>Tablica O1. Okvir 2 – Koliko je dugo precijenjeno stanovanje u Europi</t>
  </si>
  <si>
    <t>Izvor: ECB (RESV)</t>
  </si>
  <si>
    <t>Izvor: ECB (RESV) · obrada: Ekonomski lab / Arhivanalitika</t>
  </si>
  <si>
    <t>Rang</t>
  </si>
  <si>
    <t>Udio kvartala &gt; 5 % (%)</t>
  </si>
  <si>
    <t>Kvartala &gt; 5 %</t>
  </si>
  <si>
    <t>Kvartala ukupno</t>
  </si>
  <si>
    <t>Prosjek 2016:Q1–2026:Q1</t>
  </si>
  <si>
    <t>Zadnje (2026:Q1)</t>
  </si>
  <si>
    <t>Danska¹</t>
  </si>
  <si>
    <t>Grčka</t>
  </si>
  <si>
    <t>Poljska²</t>
  </si>
  <si>
    <t>Slovenija¹</t>
  </si>
  <si>
    <t>Slika 19. Završeni stanovi i izdane građevinske dozvole</t>
  </si>
  <si>
    <t>Izvor: DZS, Građevinarstvo – pregled po županijama: tab. 3.2.5. Završeni stanovi (Republika Hrvatska, broj stanova) i tab. 3.2.3. Broj i površina stanova za koje su izdane građevinske dozvole (Republika Hrvatska, broj).</t>
  </si>
  <si>
    <t>Plavo = podaci DZS-a; crno = formule.</t>
  </si>
  <si>
    <t>Završeni stanovi</t>
  </si>
  <si>
    <t>Stanovi za koje su izdane građevinske dozvole</t>
  </si>
  <si>
    <t>Završeni stanovi, godišnja promjena (%)</t>
  </si>
  <si>
    <t>Stanovi u dozvolama, godišnja promjena (%)</t>
  </si>
  <si>
    <t>Mjesečni podaci o dozvolama (tab. 3.1.7., MSI Građevinarstvo), siječanj–srpanj</t>
  </si>
  <si>
    <t>I.–VII.</t>
  </si>
  <si>
    <t>Promjena prema istom razdoblju prethodne godine (%)</t>
  </si>
  <si>
    <t>Slika 20. Završeni stanovi: procjena za 2026.</t>
  </si>
  <si>
    <t>Procjena za 2026. = prosjek šest jednostavnih modela koji broj završenih stanova (Z) procjenjuju iz broja stanova u izdanim građevinskim dozvolama (D) u prethodne dvije godine. Raspon = procjena ± prosječna apsolutna pogreška prosjeka modela u razdoblju 2012.–2025. (procjena za svaku godinu samo s podacima dostupnima do prethodne godine).</t>
  </si>
  <si>
    <t>Plavo = podaci DZS-a; ljubičasto = rezultati modela (izračun u Pythonu); crno = formule.</t>
  </si>
  <si>
    <t>Izvor: DZS; procjena Arhivanalitika · obrada: Ekonomski lab / Arhivanalitika</t>
  </si>
  <si>
    <t>Završeni stanovi (DZS)</t>
  </si>
  <si>
    <t>Procjena (prosjek modela, izračun unatrag)</t>
  </si>
  <si>
    <t>Pogreška procjene (%)</t>
  </si>
  <si>
    <t>Apsolutna pogreška (%)</t>
  </si>
  <si>
    <t>Procjena za 2026. po modelima</t>
  </si>
  <si>
    <t>Model</t>
  </si>
  <si>
    <t>Procjena za 2026.</t>
  </si>
  <si>
    <t>Rast dozvola (metoda iz br. 2): Z(t−1) × D(t−1) / D(t−2)</t>
  </si>
  <si>
    <t>Omjer Z(t) / D(t−1), prosjek zadnje 3 godine × D(t−1)</t>
  </si>
  <si>
    <t>Omjer Z(t) / D(t−1), prosjek zadnjih 5 godina × D(t−1)</t>
  </si>
  <si>
    <t>Regresija (OLS): Z(t) na D(t−1) i D(t−2)</t>
  </si>
  <si>
    <t>Regresija log-promjena: Δln Z(t) na Δln D(t−1)</t>
  </si>
  <si>
    <t>Omjer prema 0,6·D(t−1) + 0,4·D(t−2), prosjek zadnjih 5 godina</t>
  </si>
  <si>
    <t>Prosjek modela (procjena)</t>
  </si>
  <si>
    <t>Prosječna apsolutna pogreška 2012.–2025.</t>
  </si>
  <si>
    <t>Donja granica raspona</t>
  </si>
  <si>
    <t>Gornja granica raspona</t>
  </si>
  <si>
    <t>Na grafikonu (zaokruženo na stotice): procjena / donja / gornja</t>
  </si>
  <si>
    <t>Hrvatska: vrijeme do građevinske i uporabne dozvole po gradu i fazi (kalendarski dani)</t>
  </si>
  <si>
    <t>Izvor: Svjetska banka, Subnational B-READY in the EU 2024: Croatia (PPT 'Topics in detail', str. 29); podaci 31.12.2023.</t>
  </si>
  <si>
    <t>Izvor: Svjetska banka, Subnational B-READY 2024 · obrada: Ekonomski lab / Arhivanalitika</t>
  </si>
  <si>
    <t>Posebni uvjeti (e-Konferencija, eDozvola)</t>
  </si>
  <si>
    <t>Građevinska dozvola</t>
  </si>
  <si>
    <t>Dokumentacija i suglasnosti za uporabnu</t>
  </si>
  <si>
    <t>Uporabna dozvola (uklj. tehnički pregled)</t>
  </si>
  <si>
    <t>Ukupno do građevinske (B+C)</t>
  </si>
  <si>
    <t>Ukupno do uporabne (D+E)</t>
  </si>
  <si>
    <t>Ukupno (F+G)</t>
  </si>
  <si>
    <t>Kontrola: ukupno prema izvješću</t>
  </si>
  <si>
    <t>Razlika</t>
  </si>
  <si>
    <t>Napomena: koraci koji teku istodobno (geodetski elaborat, geotehnički istražni radovi, dokaz pravnog interesa) ne ulaze u ukupno vrijeme. Izvješće iskazuje 'građevinsku dozvolu' kao 120 (Varaždin) – 345 (Split) dana = stupci B+C, a 'uporabnu' kao 50–140 dana = D+E. Rijeka u izvornoj slici ima ukupno 234 (na grafikonu izgleda ~233).</t>
  </si>
  <si>
    <t>Slika 22. Završeni stanovi prema broju soba</t>
  </si>
  <si>
    <t>Izvor: DZS, Građevinarstvo – pregled po županijama, tab. 3.2.6. Završeni stanovi prema broju soba (Republika Hrvatska; svi završeni stanovi, uključujući stanove za odmor).</t>
  </si>
  <si>
    <t>Plavo = podaci DZS-a; crno = formule. Stupac G provjerava da zbroj odgovara ukupnom broju završenih stanova (list Slika 19).</t>
  </si>
  <si>
    <t>Jednosobni</t>
  </si>
  <si>
    <t>Dvosobni</t>
  </si>
  <si>
    <t>Trosobni</t>
  </si>
  <si>
    <t>Četverosobni</t>
  </si>
  <si>
    <t>Peterosobni i višesobni</t>
  </si>
  <si>
    <t>Provjera: ukupno − Slika 19</t>
  </si>
  <si>
    <t>Udio: jednosobni (%)</t>
  </si>
  <si>
    <t>Udio: dvosobni (%)</t>
  </si>
  <si>
    <t>Udio: trosobni (%)</t>
  </si>
  <si>
    <t>Udio: četverosobni (%)</t>
  </si>
  <si>
    <t>Udio: peterosobni i višesobni (%)</t>
  </si>
  <si>
    <t>Slika 23. Broj izgrađenih stanova na 1.000 stanovnika</t>
  </si>
  <si>
    <t>Završeni stanovi: DZS, Građevinarstvo – pregled po županijama, tab. 3.2.5. Stanovništvo: DZS, Procjena stanovništva po županijama, stanje 31. 12. 2024. (PX-Web, tablica SP22_2).</t>
  </si>
  <si>
    <t>Lijevi panel: stanovi završeni u 2025. na 1.000 stanovnika (stupac G). Desni panel: godišnji prosjek 2023.–2025. na 1.000 stanovnika (stupac I). Plavo = podaci DZS-a; crno = formule.</t>
  </si>
  <si>
    <t>Županija</t>
  </si>
  <si>
    <t>Stanovništvo 31. 12. 2024.</t>
  </si>
  <si>
    <t>Završeni stanovi 2023.</t>
  </si>
  <si>
    <t>Završeni stanovi 2024.</t>
  </si>
  <si>
    <t>Završeni stanovi 2025.</t>
  </si>
  <si>
    <t>Završeni stanovi 2023.–2025. ukupno</t>
  </si>
  <si>
    <t>Na 1.000 stanovnika, 2025.</t>
  </si>
  <si>
    <t>Rang 2025.</t>
  </si>
  <si>
    <t>Na 1.000 stanovnika, godišnji prosjek 2023.–2025.</t>
  </si>
  <si>
    <t>Rang 2023.–2025.</t>
  </si>
  <si>
    <t>Zadarska</t>
  </si>
  <si>
    <t>Istarska</t>
  </si>
  <si>
    <t>Ličko-senjska</t>
  </si>
  <si>
    <t>Splitsko-dalmatinska</t>
  </si>
  <si>
    <t>Zagrebačka</t>
  </si>
  <si>
    <t>Osječko-baranjska</t>
  </si>
  <si>
    <t>Dubrovačko-neretvanska</t>
  </si>
  <si>
    <t>Krapinsko-zagorska</t>
  </si>
  <si>
    <t>Međimurska</t>
  </si>
  <si>
    <t>Primorsko-goranska</t>
  </si>
  <si>
    <t>Karlovačka</t>
  </si>
  <si>
    <t>Šibensko-kninska</t>
  </si>
  <si>
    <t>Koprivničko-križevačka</t>
  </si>
  <si>
    <t>Varaždinska</t>
  </si>
  <si>
    <t>Brodsko-posavska</t>
  </si>
  <si>
    <t>Bjelovarsko-bilogorska</t>
  </si>
  <si>
    <t>Sisačko-moslavačka</t>
  </si>
  <si>
    <t>Požeško-slavonska</t>
  </si>
  <si>
    <t>Vukovarsko-srijemska</t>
  </si>
  <si>
    <t>Virovitičko-podravska</t>
  </si>
  <si>
    <t>Provjera: zbroj županija − Hrvatska</t>
  </si>
  <si>
    <t>Slika 24. Proizvodnja u građevinarstvu – EU vs Hrvatska</t>
  </si>
  <si>
    <t>Izvor: Eurostat (STS_COPR_M, SCA, 2021 = 100)</t>
  </si>
  <si>
    <t>Izvor: Eurostat (STS_COPR_M, SCA, 2021 = 100) · obrada: Ekonomski lab / Arhivanalitika</t>
  </si>
  <si>
    <t>EU27 (indeks 2021=100, SCA)</t>
  </si>
  <si>
    <t>Hrvatska (indeks 2021=100, SCA)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</si>
  <si>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</si>
  <si>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</si>
  <si>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</si>
  <si>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</si>
  <si>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</si>
  <si>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</si>
  <si>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</si>
  <si>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</si>
  <si>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</si>
  <si>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</si>
  <si>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</si>
  <si>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</si>
  <si>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</si>
  <si>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</si>
  <si>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</si>
  <si>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</si>
  <si>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</si>
  <si>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</si>
  <si>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</si>
  <si>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</si>
  <si>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</si>
  <si>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</si>
  <si>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</si>
  <si>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</si>
  <si>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</si>
  <si>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</si>
  <si>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</si>
  <si>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</si>
  <si>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</si>
  <si>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</si>
  <si>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</si>
  <si>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</si>
  <si>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</si>
  <si>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</si>
  <si>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</si>
  <si>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</si>
  <si>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</si>
  <si>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</si>
  <si>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</si>
  <si>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</si>
  <si>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</si>
  <si>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</si>
  <si>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</si>
  <si>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</si>
  <si>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</si>
  <si>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</si>
  <si>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</si>
  <si>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</si>
  <si>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</si>
  <si>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</si>
  <si>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</si>
  <si>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</si>
  <si>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</si>
  <si>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</si>
  <si>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</si>
  <si>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</si>
  <si>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</si>
  <si>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</si>
  <si>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</si>
  <si>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</si>
  <si>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</si>
  <si>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</si>
  <si>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</si>
  <si>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</si>
  <si>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</si>
  <si>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</si>
  <si>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</si>
  <si>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</si>
  <si>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</si>
  <si>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</si>
  <si>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</si>
  <si>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</si>
  <si>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</si>
  <si>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</si>
  <si>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</si>
  <si>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</si>
  <si>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</si>
  <si>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</si>
  <si>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</si>
  <si>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</si>
  <si>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</si>
  <si>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</si>
  <si>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</si>
  <si>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</si>
  <si>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</si>
  <si>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</si>
  <si>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</si>
  <si>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</si>
  <si>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</si>
  <si>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</si>
  <si>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</si>
  <si>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</si>
  <si>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</si>
  <si>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</si>
  <si>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</si>
  <si>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</si>
  <si>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</si>
  <si>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</si>
  <si>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</si>
  <si>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</si>
  <si>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</si>
  <si>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</si>
  <si>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</si>
  <si>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</si>
  <si>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</si>
  <si>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</si>
  <si>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</si>
  <si>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</si>
  <si>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</si>
  <si>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</si>
  <si>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</si>
  <si>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</si>
  <si>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</si>
  <si>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</si>
  <si>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</si>
  <si>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</si>
  <si>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</si>
  <si>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</si>
  <si>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</si>
  <si>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</si>
  <si>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</si>
  <si>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</si>
  <si>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</si>
  <si>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</si>
  <si>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</si>
  <si>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</si>
  <si>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</si>
  <si>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</si>
  <si>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</si>
  <si>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</si>
  <si>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</si>
  <si>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</si>
  <si>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</si>
  <si>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</si>
  <si>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</si>
  <si>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</si>
  <si>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</si>
  <si>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</si>
  <si>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</si>
  <si>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</si>
  <si>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</si>
  <si>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</si>
  <si>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</si>
  <si>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</si>
  <si>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</si>
  <si>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</si>
  <si>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</si>
  <si>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</si>
  <si>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</si>
  <si>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</si>
  <si>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</si>
  <si>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</si>
  <si>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</si>
  <si>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</si>
  <si>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</si>
  <si>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</si>
  <si>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</si>
  <si>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</si>
  <si>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</si>
  <si>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</si>
  <si>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</si>
  <si>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</si>
  <si>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</si>
  <si>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</si>
  <si>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</si>
  <si>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</si>
  <si>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</si>
  <si>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</si>
  <si>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</si>
  <si>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</si>
  <si>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</si>
  <si>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</si>
  <si>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</si>
  <si>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</si>
  <si>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</si>
  <si>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</si>
  <si>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</si>
  <si>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</si>
  <si>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</si>
  <si>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</si>
  <si>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</si>
  <si>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</si>
  <si>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</si>
  <si>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</si>
  <si>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</si>
  <si>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</si>
  <si>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</si>
  <si>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</si>
  <si>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</si>
  <si>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</si>
  <si>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</si>
  <si>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</si>
  <si>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</si>
  <si>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</si>
  <si>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</si>
  <si>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</si>
  <si>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</si>
  <si>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</si>
  <si>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</si>
  <si>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</si>
  <si>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</si>
  <si>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</si>
  <si>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</si>
  <si>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</si>
  <si>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</si>
  <si>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</si>
  <si>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</si>
  <si>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</si>
  <si>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</si>
  <si>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</si>
  <si>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</si>
  <si>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</si>
  <si>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</si>
  <si>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</si>
  <si>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</si>
  <si>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</si>
  <si>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</si>
  <si>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</si>
  <si>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</si>
  <si>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</si>
  <si>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</si>
  <si>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</si>
  <si>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</si>
  <si>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</si>
  <si>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</si>
  <si>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</si>
  <si>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</si>
  <si>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</si>
  <si>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</si>
  <si>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</si>
  <si>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</si>
  <si>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</si>
  <si>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</si>
  <si>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</si>
  <si>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</si>
  <si>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</si>
  <si>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</si>
  <si>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</si>
  <si>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</si>
  <si>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</si>
  <si>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</si>
  <si>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</si>
  <si>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</si>
  <si>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</si>
  <si>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</si>
  <si>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</si>
  <si>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</si>
  <si>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</si>
  <si>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</si>
  <si>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</si>
  <si>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</si>
  <si>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</si>
  <si>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</si>
  <si>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</si>
  <si>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</si>
  <si>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</si>
  <si>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</si>
  <si>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</si>
  <si>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</si>
  <si>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Slika 25. Udjel građevinarstva u bruto dodanoj vrijednosti – Hrvatska u okviru EU</t>
  </si>
  <si>
    <t>Izvor: Eurostat (NAMA_10_A10)</t>
  </si>
  <si>
    <t>Izvor: Eurostat (NAMA_10_A10) · obrada: Ekonomski lab / Arhivanalitika</t>
  </si>
  <si>
    <t>Hrvatska (%)</t>
  </si>
  <si>
    <t>EU27 (%)</t>
  </si>
  <si>
    <t>Min (%)</t>
  </si>
  <si>
    <t>P25 (%)</t>
  </si>
  <si>
    <t>Medijan (%)</t>
  </si>
  <si>
    <t>P75 (%)</t>
  </si>
  <si>
    <t>Max (%)</t>
  </si>
  <si>
    <t>Slika 26. Građevinske dozvole po stanovniku – EU i Hrvatska</t>
  </si>
  <si>
    <t>Izvor: Eurostat (STS_COBP_A, DEMO_PJAN)</t>
  </si>
  <si>
    <t>Izvor: Eurostat (STS_COBP_A, DEMO_PJAN) · obrada: Ekonomski lab / Arhivanalitika</t>
  </si>
  <si>
    <t>HR sve zgrade (m2/st.)</t>
  </si>
  <si>
    <t>EU sve zgrade</t>
  </si>
  <si>
    <t>P25 sve zgrade</t>
  </si>
  <si>
    <t>Medijan sve zgrade</t>
  </si>
  <si>
    <t>P75 sve zgrade</t>
  </si>
  <si>
    <t>HR stambene (m2/st.)</t>
  </si>
  <si>
    <t>EU stambene</t>
  </si>
  <si>
    <t>P25 stambene</t>
  </si>
  <si>
    <t>Medijan stambene</t>
  </si>
  <si>
    <t>P75 stambene</t>
  </si>
  <si>
    <t>Slika 27. Hrvatska – građevinske dozvole za stambene zgrade: korisna površina</t>
  </si>
  <si>
    <t>Izvor: DZS (MSI, tab. 3.1.7.)</t>
  </si>
  <si>
    <t>Izvor: DZS (MSI, tab. 3.1.7.) · obrada: Ekonomski lab / Arhivanalitika</t>
  </si>
  <si>
    <t>Mjesečno (tis. m2)</t>
  </si>
  <si>
    <t>12-mj. prosjek (tis. m2)</t>
  </si>
  <si>
    <t>Y/y 12-mj. prosjeka (%)</t>
  </si>
  <si>
    <t>Slika 28. Hrvatska – građevinski radovi i narudžbe na zgradama (realno, WDA)</t>
  </si>
  <si>
    <t>Izvor: DZS (MSI, tab. 3.1.4. i 3.1.10.)</t>
  </si>
  <si>
    <t>Izvor: DZS (MSI, tab. 3.1.4. i 3.1.10.) · obrada: Ekonomski lab / Arhivanalitika</t>
  </si>
  <si>
    <t>Radovi na zgradama, nom. tis. EUR</t>
  </si>
  <si>
    <t>Narudžbe na zgradama, nom. tis. EUR</t>
  </si>
  <si>
    <t>Deflator (Ø2021=100)</t>
  </si>
  <si>
    <t>Radni dani</t>
  </si>
  <si>
    <t>WDA faktor</t>
  </si>
  <si>
    <t>Radovi realno WDA, mil. EUR (2021)</t>
  </si>
  <si>
    <t>Narudžbe realno WDA, mil. EUR (2021)</t>
  </si>
  <si>
    <t>Radovi 4Q prosjek</t>
  </si>
  <si>
    <t>Narudžbe 4Q prosjek</t>
  </si>
  <si>
    <t>Radovi Y/y 4Q, %</t>
  </si>
  <si>
    <t>Narudžbe Y/y 4Q, %</t>
  </si>
  <si>
    <t>2010:Q1</t>
  </si>
  <si>
    <t>2010:Q2</t>
  </si>
  <si>
    <t>2010:Q3</t>
  </si>
  <si>
    <t>2010:Q4</t>
  </si>
  <si>
    <t>2011:Q1</t>
  </si>
  <si>
    <t>2011:Q2</t>
  </si>
  <si>
    <t>2011:Q3</t>
  </si>
  <si>
    <t>2011:Q4</t>
  </si>
  <si>
    <t>2012:Q1</t>
  </si>
  <si>
    <t>2012:Q2</t>
  </si>
  <si>
    <t>2012:Q3</t>
  </si>
  <si>
    <t>2012:Q4</t>
  </si>
  <si>
    <t>2013:Q1</t>
  </si>
  <si>
    <t>2013:Q2</t>
  </si>
  <si>
    <t>2013:Q3</t>
  </si>
  <si>
    <t>2013:Q4</t>
  </si>
  <si>
    <t>2014:Q1</t>
  </si>
  <si>
    <t>2014:Q2</t>
  </si>
  <si>
    <t>2014:Q3</t>
  </si>
  <si>
    <t>2014:Q4</t>
  </si>
  <si>
    <t>2015:Q1</t>
  </si>
  <si>
    <t>2015:Q2</t>
  </si>
  <si>
    <t>2015:Q3</t>
  </si>
  <si>
    <t>2015:Q4</t>
  </si>
  <si>
    <t>2016:Q1</t>
  </si>
  <si>
    <t>2016:Q2</t>
  </si>
  <si>
    <t>2016:Q3</t>
  </si>
  <si>
    <t>2016:Q4</t>
  </si>
  <si>
    <t>2017:Q1</t>
  </si>
  <si>
    <t>2017:Q2</t>
  </si>
  <si>
    <t>2017:Q3</t>
  </si>
  <si>
    <t>2017:Q4</t>
  </si>
  <si>
    <t>2018:Q1</t>
  </si>
  <si>
    <t>2018:Q2</t>
  </si>
  <si>
    <t>2018:Q3</t>
  </si>
  <si>
    <t>2018:Q4</t>
  </si>
  <si>
    <t>2019:Q1</t>
  </si>
  <si>
    <t>2019:Q2</t>
  </si>
  <si>
    <t>2019:Q3</t>
  </si>
  <si>
    <t>2019:Q4</t>
  </si>
  <si>
    <t>2020:Q1</t>
  </si>
  <si>
    <t>2020:Q2</t>
  </si>
  <si>
    <t>2020:Q3</t>
  </si>
  <si>
    <t>2020:Q4</t>
  </si>
  <si>
    <t>2021:Q1</t>
  </si>
  <si>
    <t>2021:Q2</t>
  </si>
  <si>
    <t>2021:Q3</t>
  </si>
  <si>
    <t>2021:Q4</t>
  </si>
  <si>
    <t>2022:Q1</t>
  </si>
  <si>
    <t>2022:Q2</t>
  </si>
  <si>
    <t>2022:Q3</t>
  </si>
  <si>
    <t>2022:Q4</t>
  </si>
  <si>
    <t>2023:Q2</t>
  </si>
  <si>
    <t>2023:Q3</t>
  </si>
  <si>
    <t>2023:Q4</t>
  </si>
  <si>
    <t>2024:Q2</t>
  </si>
  <si>
    <t>2024:Q3</t>
  </si>
  <si>
    <t>2024:Q4</t>
  </si>
  <si>
    <t>2025:Q2</t>
  </si>
  <si>
    <t>2025:Q3</t>
  </si>
  <si>
    <t>2025:Q4</t>
  </si>
  <si>
    <t>2026:Q2</t>
  </si>
  <si>
    <t>Ulazni podaci: slika5_ulazi.csv</t>
  </si>
  <si>
    <t>kvartal</t>
  </si>
  <si>
    <t>rad_ukupno</t>
  </si>
  <si>
    <t>rad_udio_zgrade</t>
  </si>
  <si>
    <t>nar_ukupno</t>
  </si>
  <si>
    <t>nar_udio_zgrade</t>
  </si>
  <si>
    <t>deflator</t>
  </si>
  <si>
    <t>Slika 29. Hrvatska – stambene zgrade: korisna površina iz dozvola i u završenim zgradama</t>
  </si>
  <si>
    <t>Izvor: DZS (STS baza F_CC11; MSI tab. 3.1.11.)</t>
  </si>
  <si>
    <t>Izvor: DZS (STS baza F_CC11; MSI tab. 3.1.11.) · obrada: Ekonomski lab / Arhivanalitika</t>
  </si>
  <si>
    <t>Dozvole F_CC11 (tis. m2)</t>
  </si>
  <si>
    <t>Završene stambene zgrade (tis. m2)</t>
  </si>
  <si>
    <t>Ulazni podaci: f_cc11.csv</t>
  </si>
  <si>
    <t>m2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</si>
  <si>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</si>
  <si>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</si>
  <si>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</si>
  <si>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</si>
  <si>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</si>
  <si>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</si>
  <si>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</si>
  <si>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</si>
  <si>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Slika 30. Namjere kućanstava vezane uz stanovanje: Hrvatska vs. EU</t>
  </si>
  <si>
    <t>Izvor: Eurostat (EI_BSCO_Q, SA)</t>
  </si>
  <si>
    <t>Izvor: Eurostat (EI_BSCO_Q, SA) · obrada: Ekonomski lab / Arhivanalitika</t>
  </si>
  <si>
    <t>Pokazatelj</t>
  </si>
  <si>
    <t>Broj članica</t>
  </si>
  <si>
    <t>EU27</t>
  </si>
  <si>
    <t>BS-HI-NY</t>
  </si>
  <si>
    <t>2026-Q3</t>
  </si>
  <si>
    <t>BS-PBH-NTY</t>
  </si>
  <si>
    <t>Slika 31. Hrvatska – kratkoročni indikatori pouzdanja u građevinarstvu</t>
  </si>
  <si>
    <t>Izvor: Eurostat (EI_BSBU_M_R2, SA)</t>
  </si>
  <si>
    <t>Izvor: Eurostat (EI_BSBU_M_R2, SA) · obrada: Ekonomski lab / Arhivanalitika</t>
  </si>
  <si>
    <t>Ukupni indeks (BS-CCI-BAL)</t>
  </si>
  <si>
    <t>Saldo narudžbi (BS-COB-BAL)</t>
  </si>
  <si>
    <t>Očekivano zapošljavanje (BS-CEME-BAL)</t>
  </si>
  <si>
    <t>CEME 3-mj. prosjek</t>
  </si>
  <si>
    <t>CEME 3-mj. Y/y (Δ12)</t>
  </si>
  <si>
    <t>2026-08</t>
  </si>
  <si>
    <t>2026-09</t>
  </si>
  <si>
    <t>Slika 32. Ukupno zaposleni vs. stopa nezaposlenosti</t>
  </si>
  <si>
    <t>Izvor: HZMO (ukupno zaposleni, osiguranici mirovinskog osiguranja), HZZ (registrirani nezaposleni); privremeni podaci, list „Privremeni“ u datoteci Tržište rada.</t>
  </si>
  <si>
    <t>Stopa registrirane nezaposlenosti = nezaposleni / (zaposleni + nezaposleni). Plavo = podaci iz izvora; crno = formule.</t>
  </si>
  <si>
    <t>Izvor: HZMO, HZZ · obrada: Ekonomski lab / Arhivanalitika</t>
  </si>
  <si>
    <t>Ukupno zaposleni (lijeva os)</t>
  </si>
  <si>
    <t>Registrirani nezaposleni</t>
  </si>
  <si>
    <t>Aktivno stanovništvo</t>
  </si>
  <si>
    <t>Stopa registrirane nezaposlenosti (desna os)</t>
  </si>
  <si>
    <t>Provjera: stopa iz izvora</t>
  </si>
  <si>
    <t>Slika 33. Nominalni i realni rast neto plaća, 2016.–2026.</t>
  </si>
  <si>
    <t>Izvor: DZS (prosječna mjesečna neto plaća; indeks potrošačkih cijena, 2015. = 100); list „Plaće by Ivica“.</t>
  </si>
  <si>
    <t>Nominalni indeks = plaća / bazna plaća 2015. (ćelija I5) × 100; realni indeks = nominalni indeks / indeks potrošačkih cijena × 100. Grafikon prikazuje razdoblje od siječnja 2016. Plavo = podaci iz izvora; crno = formule.</t>
  </si>
  <si>
    <t>Bazna plaća 2015. (EUR, iz izvora)</t>
  </si>
  <si>
    <t>Prosječna neto plaća (EUR)</t>
  </si>
  <si>
    <t>Indeks potrošačkih cijena (2015. = 100)</t>
  </si>
  <si>
    <t>Indeks nominalne plaće (2015. = 100)</t>
  </si>
  <si>
    <t>Indeks realne plaće (2015. = 100)</t>
  </si>
  <si>
    <t>Nominalni rast, godišnja stopa</t>
  </si>
  <si>
    <t>Realni rast, godišnja stopa</t>
  </si>
  <si>
    <t>Slika 34. Štednja kućanstava u bankama</t>
  </si>
  <si>
    <t>Izvor: HNB, tablice D6 (ukupni depoziti kućanstava), D7 (prekonoćni depoziti) i D8 (oročeni depoziti), stanja na kraju mjeseca, mil. EUR.</t>
  </si>
  <si>
    <t>U ranijim godinama ukupni depoziti sadrže i manje ostale stavke (do oko 100 mil. EUR), pa zbroj stupaca B i C nije uvijek jednak stupcu D. Plavo = podaci iz izvora; crno = formule.</t>
  </si>
  <si>
    <t>Izvor: HNB · obrada: Ekonomski lab / Arhivanalitika</t>
  </si>
  <si>
    <t>Kraj mjeseca</t>
  </si>
  <si>
    <t>Prekonoćni depoziti</t>
  </si>
  <si>
    <t>Oročeni depoziti</t>
  </si>
  <si>
    <t>Ukupno (D6)</t>
  </si>
  <si>
    <t>Udio oročenih depozita</t>
  </si>
  <si>
    <t>Ukupno, godišnja promjena (mil. EUR)</t>
  </si>
  <si>
    <t>Ukupno, godišnja stopa</t>
  </si>
  <si>
    <t>Slika 35. Kamatne stope na stambene kredite</t>
  </si>
  <si>
    <t>Izvor: ESB, MIR – kamatne stope na nove stambene kredite kućanstvima s razdobljem fiksacije kamatne stope duljim od deset godina (MIR.M.xx.B.A2C.P.R.A.2250.EUR.N), % godišnje.</t>
  </si>
  <si>
    <t>Grafikon prikazuje razdoblje od siječnja 2012. Plavo = podaci iz izvora; crno = formule.</t>
  </si>
  <si>
    <t>Izvor: ECB (MIR) · obrada: Ekonomski lab / Arhivanalitika</t>
  </si>
  <si>
    <t>Razlika Hrvatska − europodručje (p.b.)</t>
  </si>
  <si>
    <t>Razlika Hrvatska − Njemačka (p.b.)</t>
  </si>
  <si>
    <t>Tablica 2. Iznos kredita uz mjesečni anuitet od 700 EUR</t>
  </si>
  <si>
    <t>Mjesečni anuitet (EUR)</t>
  </si>
  <si>
    <t>Izvor: autori, kreditni kalkulator · obrada: Ekonomski lab / Arhivanalitika</t>
  </si>
  <si>
    <t>Kamatna stopa</t>
  </si>
  <si>
    <t>Iznos kredita, 20 godina</t>
  </si>
  <si>
    <t>Iznos kredita, 30 godina</t>
  </si>
  <si>
    <t>Plavo = pretpostavke (mogu se mijenjati); crno = formule (PV, mjesečna kapitalizacija).</t>
  </si>
  <si>
    <t>Slika 36. Iznosi novih stambenih kredita</t>
  </si>
  <si>
    <t>Izvor: HNB, tablica G2, Iznosi novih poslova – stambeni krediti kućanstvima, mil. EUR.</t>
  </si>
  <si>
    <t>Grafikon prikazuje razdoblje od srpnja 2016.; ranije vrijednosti (osobito siječanj i veljača 2016.) uključuju konverziju kredita u CHF. Plavo = podaci iz izvora; crno = formule.</t>
  </si>
  <si>
    <t>Novi stambeni krediti (mil. EUR)</t>
  </si>
  <si>
    <t>Prosjek posljednjih 12 mjeseci (mil. EUR)</t>
  </si>
  <si>
    <t>Na grafikonu (od 7/2016.)</t>
  </si>
  <si>
    <t>ne</t>
  </si>
  <si>
    <t>Slika 37. Stambeni krediti (stanja): nominalno i realno</t>
  </si>
  <si>
    <t>Nominalno: HNB, tablica D5c, Stambeni krediti, stanje na kraju mjeseca, mil. EUR. Realno: nominalno / indeks cijena stambenih objekata (DZS, 2015. = 100) × 100, tj. u cijenama stambenih objekata iz 2015.</t>
  </si>
  <si>
    <t>Svakom mjesecu pridružena je vrijednost indeksa za njegovo tromjesečje. Za mjesece bez objavljenog indeksa (žuto) koristi se zadnje objavljeno tromjesečje (stupac F). Plavo = podaci iz izvora; crno = formule.</t>
  </si>
  <si>
    <t>Izvor: HNB, DZS · obrada: Ekonomski lab / Arhivanalitika</t>
  </si>
  <si>
    <t>Stambeni krediti, nominalno (mil. EUR)</t>
  </si>
  <si>
    <t>Tromjesečje korištenog deflatora</t>
  </si>
  <si>
    <t>Indeks cijena stambenih objekata (2015. = 100)</t>
  </si>
  <si>
    <t>Stambeni krediti, realno (mil. EUR, cijene 2015.)</t>
  </si>
  <si>
    <t>Nominalno, godišnja stopa</t>
  </si>
  <si>
    <t>Realno, godišnja stopa</t>
  </si>
  <si>
    <t>Pomoćni list za Sliku 37: indeks cijena stambenih objekata (deflator)</t>
  </si>
  <si>
    <t>Izvor: DZS, Indeksi cijena stambenih objekata (ME_PS14), Republika Hrvatska ukupno, 2025. = 100; stupac D preračunava na prosjek 2015. = 100.</t>
  </si>
  <si>
    <t>Indeks, 2025. = 100 (DZS)</t>
  </si>
  <si>
    <t>Indeks, 2015. = 100</t>
  </si>
  <si>
    <t>Izvor: Porezna uprava · obrada: Ekonomski lab / Arhivanalitika</t>
  </si>
  <si>
    <t>broj kupoprodaja stranaca</t>
  </si>
  <si>
    <t>udio u ukupnom broju kupoprodaja</t>
  </si>
  <si>
    <t>ukupne kupoprodaje</t>
  </si>
  <si>
    <t>*Q1 2026.</t>
  </si>
  <si>
    <t>3.2.5.</t>
  </si>
  <si>
    <t xml:space="preserve">ZAVRŠENI STANOVI </t>
  </si>
  <si>
    <t>COMPLETED DWELLINGS</t>
  </si>
  <si>
    <t>Izvor: DZS (tab. 3.2.5.) · obrada: Ekonomski lab / Arhivanalitika</t>
  </si>
  <si>
    <t>Stupac1</t>
  </si>
  <si>
    <t>Hrvatska (zbroj županija)</t>
  </si>
  <si>
    <t>Kontrola: Hrvatska − Slika 19 (treba biti 0)</t>
  </si>
  <si>
    <t>3.2.3.</t>
  </si>
  <si>
    <t>BROJ I POVRŠINA STANOVA ZA KOJE SU IZDANE GRAĐEVINSKE DOZVOLE</t>
  </si>
  <si>
    <t>NUMBER AND FLOOR AREA OF DWELLINGS WITH BUILDING PERMITS</t>
  </si>
  <si>
    <t>Izvor: DZS (tab. 3.2.3.) · obrada: Ekonomski lab / Arhivanalitika</t>
  </si>
  <si>
    <t>površina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</si>
</sst>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0.0"/>
    <numFmt numFmtId="165" formatCode="mm\.yyyy\."/>
    <numFmt numFmtId="166" formatCode="0.000"/>
    <numFmt numFmtId="167" formatCode="#,##0.##########"/>
    <numFmt numFmtId="168" formatCode="0.0%"/>
    <numFmt numFmtId="169" formatCode="#,##0.0"/>
    <numFmt numFmtId="170" formatCode="#,##0\ [$HRK]"/>
    <numFmt numFmtId="171" formatCode="_-* #,##0.0_-;\-* #,##0.0_-;_-* \-??_-;_-@_-"/>
    <numFmt numFmtId="172" formatCode="#,##0&quot; €&quot;"/>
    <numFmt numFmtId="173" formatCode="#,##0.#########"/>
    <numFmt numFmtId="174" formatCode="yyyy\-mm\-dd"/>
    <numFmt numFmtId="175" formatCode="0.000000"/>
    <numFmt numFmtId="176" formatCode="\+0.0;\-0.0;0.0"/>
    <numFmt numFmtId="177" formatCode="mm\.yyyy"/>
    <numFmt numFmtId="178" formatCode="#,##0.0000"/>
    <numFmt numFmtId="179" formatCode="dd\.mm\.yyyy"/>
    <numFmt numFmtId="180" formatCode="#,##0.00&quot; €&quot;"/>
    <numFmt numFmtId="181" formatCode="#\ ###\ ##0"/>
    <numFmt numFmtId="182" formatCode="#,###,##0"/>
  </numFmts>
  <fonts count="70" x14ac:knownFonts="1">
    <font>
      <sz val="11"/>
      <color theme="1"/>
      <name val="Calibri"/>
      <family val="2"/>
      <charset val="1"/>
    </font>
    <font>
      <b/>
      <sz val="14"/>
      <color rgb="FFB01030"/>
      <name val="Arial"/>
      <family val="2"/>
      <charset val="1"/>
    </font>
    <font>
      <i/>
      <sz val="9"/>
      <color rgb="FF6B6B6B"/>
      <name val="Arial"/>
      <family val="2"/>
      <charset val="1"/>
    </font>
    <font>
      <b/>
      <sz val="11"/>
      <name val="Arial"/>
      <family val="2"/>
      <charset val="1"/>
    </font>
    <font>
      <u/>
      <sz val="11"/>
      <color rgb="FF0563C1"/>
      <name val="Arial"/>
      <family val="2"/>
      <charset val="1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1"/>
    </font>
    <font>
      <b/>
      <sz val="13"/>
      <color rgb="FFB01030"/>
      <name val="Arial"/>
      <family val="2"/>
      <charset val="1"/>
    </font>
    <font>
      <b/>
      <sz val="11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sz val="9"/>
      <color rgb="FF6B6B6B"/>
      <name val="Arial"/>
      <family val="2"/>
      <charset val="1"/>
    </font>
    <font>
      <b/>
      <sz val="10"/>
      <color rgb="FF8657B8"/>
      <name val="Arial"/>
      <family val="2"/>
      <charset val="238"/>
    </font>
    <font>
      <sz val="7"/>
      <color theme="1"/>
      <name val="Arial Narrow"/>
      <family val="2"/>
      <charset val="238"/>
    </font>
    <font>
      <b/>
      <i/>
      <sz val="10"/>
      <color rgb="FF8657B8"/>
      <name val="Arial"/>
      <family val="2"/>
      <charset val="238"/>
    </font>
    <font>
      <i/>
      <sz val="7"/>
      <color theme="1"/>
      <name val="Arial Narrow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theme="0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 Narrow"/>
      <family val="2"/>
      <charset val="238"/>
    </font>
    <font>
      <sz val="11"/>
      <color theme="1"/>
      <name val="Calibri"/>
      <family val="2"/>
      <charset val="238"/>
    </font>
    <font>
      <sz val="8"/>
      <color theme="1"/>
      <name val="Arial Narrow"/>
      <family val="2"/>
      <charset val="238"/>
    </font>
    <font>
      <i/>
      <sz val="9"/>
      <color rgb="FF000000"/>
      <name val="Arial"/>
      <family val="2"/>
      <charset val="238"/>
    </font>
    <font>
      <b/>
      <sz val="13"/>
      <name val="Arial"/>
      <family val="2"/>
      <charset val="1"/>
    </font>
    <font>
      <b/>
      <sz val="10"/>
      <name val="Arial"/>
      <family val="2"/>
      <charset val="1"/>
    </font>
    <font>
      <i/>
      <sz val="9"/>
      <name val="Arial"/>
      <family val="2"/>
      <charset val="1"/>
    </font>
    <font>
      <sz val="10"/>
      <color rgb="FF0000FF"/>
      <name val="Arial"/>
      <family val="2"/>
      <charset val="1"/>
    </font>
    <font>
      <sz val="10"/>
      <name val="Arial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B01030"/>
      <name val="Arial"/>
      <family val="2"/>
      <charset val="1"/>
    </font>
    <font>
      <sz val="10"/>
      <color rgb="FF7030A0"/>
      <name val="Arial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i/>
      <sz val="9"/>
      <name val="Arial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FFFFFF"/>
      <name val="Arial"/>
      <family val="2"/>
      <charset val="1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3"/>
      <name val="Calibri"/>
      <family val="2"/>
      <charset val="1"/>
    </font>
    <font>
      <sz val="10"/>
      <color rgb="FF333333"/>
      <name val="Calibri"/>
      <family val="2"/>
      <charset val="1"/>
    </font>
    <font>
      <sz val="10"/>
      <color rgb="FF80808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charset val="1"/>
    </font>
    <font>
      <b/>
      <sz val="13"/>
      <color rgb="FF1A1A1A"/>
      <name val="Arial"/>
      <family val="2"/>
      <charset val="1"/>
    </font>
    <font>
      <sz val="10"/>
      <color rgb="FF6B6B6B"/>
      <name val="Arial"/>
      <family val="2"/>
      <charset val="1"/>
    </font>
    <font>
      <sz val="10"/>
      <color rgb="FF6E6E6E"/>
      <name val="Calibri"/>
      <family val="2"/>
      <charset val="1"/>
    </font>
    <font>
      <sz val="11"/>
      <color rgb="FF808080"/>
      <name val="Calibri"/>
      <family val="2"/>
      <charset val="1"/>
    </font>
    <font>
      <b/>
      <sz val="12"/>
      <name val="Calibri"/>
      <family val="2"/>
      <charset val="1"/>
    </font>
    <font>
      <b/>
      <sz val="12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rgb="FFFFFFFF"/>
      <name val="Arial"/>
      <family val="2"/>
      <charset val="1"/>
    </font>
    <font>
      <sz val="11"/>
      <color rgb="FF0000FF"/>
      <name val="Arial"/>
      <family val="2"/>
      <charset val="1"/>
    </font>
    <font>
      <b/>
      <sz val="1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color theme="1"/>
      <name val="Arial"/>
      <family val="2"/>
      <charset val="1"/>
    </font>
    <font>
      <i/>
      <sz val="11"/>
      <color theme="1"/>
      <name val="Arial"/>
      <family val="2"/>
      <charset val="1"/>
    </font>
    <font>
      <sz val="9"/>
      <color theme="0"/>
      <name val="Arial"/>
      <family val="2"/>
      <charset val="1"/>
    </font>
    <font>
      <sz val="9"/>
      <color theme="1"/>
      <name val="Arial"/>
      <family val="2"/>
      <charset val="1"/>
    </font>
    <font>
      <sz val="10"/>
      <color rgb="FF0000FF"/>
      <name val="Arial"/>
      <charset val="1"/>
    </font>
    <font>
      <i/>
      <sz val="11"/>
      <color theme="1"/>
      <name val="Arial"/>
      <family val="2"/>
      <charset val="238"/>
    </font>
    <font>
      <sz val="9"/>
      <color rgb="FF000000"/>
      <name val="Arial"/>
      <family val="2"/>
      <charset val="1"/>
    </font>
  </fonts>
  <fills count="23">
    <fill>
      <patternFill patternType="none"/>
    </fill>
    <fill>
      <patternFill patternType="gray125"/>
    </fill>
    <fill>
      <patternFill patternType="solid">
        <fgColor rgb="FFE9E5DB"/>
        <bgColor rgb="FFEFECE7"/>
      </patternFill>
    </fill>
    <fill>
      <patternFill patternType="solid">
        <fgColor rgb="FFE1B6F4"/>
        <bgColor rgb="FFDED1FF"/>
      </patternFill>
    </fill>
    <fill>
      <patternFill patternType="solid">
        <fgColor rgb="FFFFFF99"/>
        <bgColor rgb="FFFFF2CC"/>
      </patternFill>
    </fill>
    <fill>
      <patternFill patternType="solid">
        <fgColor rgb="FF7030A0"/>
        <bgColor rgb="FF8657B8"/>
      </patternFill>
    </fill>
    <fill>
      <patternFill patternType="solid">
        <fgColor rgb="FFDED1FF"/>
        <bgColor rgb="FFD9DEE8"/>
      </patternFill>
    </fill>
    <fill>
      <patternFill patternType="solid">
        <fgColor rgb="FFFFFFD5"/>
        <bgColor rgb="FFFFF2CC"/>
      </patternFill>
    </fill>
    <fill>
      <patternFill patternType="solid">
        <fgColor rgb="FFFFFF00"/>
        <bgColor rgb="FFFFFF99"/>
      </patternFill>
    </fill>
    <fill>
      <patternFill patternType="solid">
        <fgColor rgb="FFEFECE7"/>
        <bgColor rgb="FFF2F2F2"/>
      </patternFill>
    </fill>
    <fill>
      <patternFill patternType="solid">
        <fgColor rgb="FFD9E1F2"/>
        <bgColor rgb="FFD9E2F3"/>
      </patternFill>
    </fill>
    <fill>
      <patternFill patternType="solid">
        <fgColor rgb="FFF2F2F2"/>
        <bgColor rgb="FFF6F6F6"/>
      </patternFill>
    </fill>
    <fill>
      <patternFill patternType="solid">
        <fgColor rgb="FF4669AF"/>
        <bgColor rgb="FF6B6B6B"/>
      </patternFill>
    </fill>
    <fill>
      <patternFill patternType="solid">
        <fgColor rgb="FFDCE6F1"/>
        <bgColor rgb="FFD9E2F3"/>
      </patternFill>
    </fill>
    <fill>
      <patternFill patternType="solid">
        <fgColor rgb="FFF6F6F6"/>
        <bgColor rgb="FFF2F2F2"/>
      </patternFill>
    </fill>
    <fill>
      <patternFill patternType="solid">
        <fgColor rgb="FF0096DC"/>
        <bgColor rgb="FF008080"/>
      </patternFill>
    </fill>
    <fill>
      <patternFill patternType="solid">
        <fgColor rgb="FF606060"/>
        <bgColor rgb="FF6B6B6B"/>
      </patternFill>
    </fill>
    <fill>
      <patternFill patternType="solid">
        <fgColor rgb="FFD9E2F3"/>
        <bgColor rgb="FFD9E1F2"/>
      </patternFill>
    </fill>
    <fill>
      <patternFill patternType="solid">
        <fgColor rgb="FFFCE4D6"/>
        <bgColor rgb="FFE9E5DB"/>
      </patternFill>
    </fill>
    <fill>
      <patternFill patternType="solid">
        <fgColor rgb="FFFFF2CC"/>
        <bgColor rgb="FFFFFFD5"/>
      </patternFill>
    </fill>
    <fill>
      <patternFill patternType="solid">
        <fgColor rgb="FF1F3A5F"/>
        <bgColor rgb="FF333333"/>
      </patternFill>
    </fill>
    <fill>
      <patternFill patternType="solid">
        <fgColor rgb="FFD9DEE8"/>
        <bgColor rgb="FFD9E1F2"/>
      </patternFill>
    </fill>
    <fill>
      <patternFill patternType="solid">
        <fgColor rgb="FF8657B8"/>
        <bgColor rgb="FF6E6E6E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58" fillId="0" borderId="0" xfId="0" applyFont="1" applyAlignment="1">
      <alignment wrapText="1"/>
    </xf>
    <xf numFmtId="0" fontId="29" fillId="0" borderId="0" xfId="0" applyFont="1"/>
    <xf numFmtId="0" fontId="26" fillId="9" borderId="10" xfId="0" applyFont="1" applyFill="1" applyBorder="1" applyAlignment="1">
      <alignment horizontal="center" vertical="center" wrapText="1"/>
    </xf>
    <xf numFmtId="0" fontId="48" fillId="0" borderId="0" xfId="0" applyFont="1" applyAlignment="1">
      <alignment vertical="top" wrapText="1"/>
    </xf>
    <xf numFmtId="0" fontId="32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31" fillId="10" borderId="8" xfId="0" applyFont="1" applyFill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17" fillId="5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3" fillId="0" borderId="0" xfId="0" applyFont="1"/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5" fillId="3" borderId="0" xfId="0" applyFont="1" applyFill="1" applyAlignment="1">
      <alignment horizontal="right" vertical="center" wrapText="1"/>
    </xf>
    <xf numFmtId="0" fontId="16" fillId="4" borderId="0" xfId="0" applyFont="1" applyFill="1" applyAlignment="1">
      <alignment horizontal="right" vertical="center" wrapText="1"/>
    </xf>
    <xf numFmtId="0" fontId="17" fillId="5" borderId="2" xfId="0" applyFont="1" applyFill="1" applyBorder="1" applyAlignment="1">
      <alignment vertical="center" wrapText="1"/>
    </xf>
    <xf numFmtId="0" fontId="17" fillId="5" borderId="3" xfId="0" applyFont="1" applyFill="1" applyBorder="1" applyAlignment="1">
      <alignment vertical="center" wrapText="1"/>
    </xf>
    <xf numFmtId="0" fontId="17" fillId="5" borderId="4" xfId="0" applyFont="1" applyFill="1" applyBorder="1" applyAlignment="1">
      <alignment vertical="center" wrapText="1"/>
    </xf>
    <xf numFmtId="0" fontId="17" fillId="5" borderId="5" xfId="0" applyFont="1" applyFill="1" applyBorder="1" applyAlignment="1">
      <alignment horizontal="left"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vertical="center" wrapText="1"/>
    </xf>
    <xf numFmtId="0" fontId="19" fillId="3" borderId="0" xfId="0" applyFont="1" applyFill="1" applyAlignment="1">
      <alignment vertical="center" wrapText="1"/>
    </xf>
    <xf numFmtId="3" fontId="18" fillId="6" borderId="8" xfId="0" applyNumberFormat="1" applyFont="1" applyFill="1" applyBorder="1" applyAlignment="1">
      <alignment horizontal="right" vertical="center" wrapText="1"/>
    </xf>
    <xf numFmtId="3" fontId="20" fillId="6" borderId="8" xfId="0" applyNumberFormat="1" applyFont="1" applyFill="1" applyBorder="1" applyAlignment="1">
      <alignment horizontal="right" vertical="center" wrapText="1"/>
    </xf>
    <xf numFmtId="3" fontId="18" fillId="6" borderId="9" xfId="0" applyNumberFormat="1" applyFont="1" applyFill="1" applyBorder="1" applyAlignment="1">
      <alignment horizontal="right" vertical="center" wrapText="1"/>
    </xf>
    <xf numFmtId="0" fontId="18" fillId="3" borderId="0" xfId="0" applyFont="1" applyFill="1" applyAlignment="1">
      <alignment horizontal="left" vertical="center" wrapText="1" indent="2"/>
    </xf>
    <xf numFmtId="0" fontId="19" fillId="3" borderId="0" xfId="0" applyFont="1" applyFill="1" applyAlignment="1">
      <alignment horizontal="left" vertical="center" wrapText="1" indent="2"/>
    </xf>
    <xf numFmtId="3" fontId="15" fillId="6" borderId="8" xfId="0" applyNumberFormat="1" applyFont="1" applyFill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3" fontId="20" fillId="0" borderId="8" xfId="0" applyNumberFormat="1" applyFont="1" applyBorder="1" applyAlignment="1">
      <alignment horizontal="right" vertical="center" wrapText="1"/>
    </xf>
    <xf numFmtId="3" fontId="18" fillId="0" borderId="9" xfId="0" applyNumberFormat="1" applyFont="1" applyBorder="1" applyAlignment="1">
      <alignment horizontal="right" vertical="center" wrapText="1"/>
    </xf>
    <xf numFmtId="0" fontId="18" fillId="3" borderId="0" xfId="0" applyFont="1" applyFill="1" applyAlignment="1">
      <alignment horizontal="left" vertical="center" wrapText="1" indent="1"/>
    </xf>
    <xf numFmtId="0" fontId="19" fillId="3" borderId="0" xfId="0" applyFont="1" applyFill="1" applyAlignment="1">
      <alignment horizontal="left" vertical="center" wrapText="1" indent="1"/>
    </xf>
    <xf numFmtId="3" fontId="18" fillId="0" borderId="8" xfId="0" applyNumberFormat="1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2" fillId="0" borderId="8" xfId="0" applyFont="1" applyBorder="1"/>
    <xf numFmtId="0" fontId="23" fillId="0" borderId="8" xfId="0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/>
    </xf>
    <xf numFmtId="0" fontId="20" fillId="0" borderId="0" xfId="0" applyFont="1" applyAlignment="1">
      <alignment horizontal="right" vertical="center" wrapText="1"/>
    </xf>
    <xf numFmtId="0" fontId="18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3" fontId="18" fillId="7" borderId="8" xfId="0" applyNumberFormat="1" applyFont="1" applyFill="1" applyBorder="1" applyAlignment="1">
      <alignment horizontal="right" vertical="center" wrapText="1"/>
    </xf>
    <xf numFmtId="3" fontId="20" fillId="7" borderId="8" xfId="0" applyNumberFormat="1" applyFont="1" applyFill="1" applyBorder="1" applyAlignment="1">
      <alignment horizontal="right" vertical="center" wrapText="1"/>
    </xf>
    <xf numFmtId="3" fontId="18" fillId="7" borderId="9" xfId="0" applyNumberFormat="1" applyFont="1" applyFill="1" applyBorder="1" applyAlignment="1">
      <alignment horizontal="right" vertical="center" wrapText="1"/>
    </xf>
    <xf numFmtId="0" fontId="18" fillId="4" borderId="0" xfId="0" applyFont="1" applyFill="1" applyAlignment="1">
      <alignment horizontal="left" vertical="center" wrapText="1" indent="2"/>
    </xf>
    <xf numFmtId="0" fontId="19" fillId="4" borderId="0" xfId="0" applyFont="1" applyFill="1" applyAlignment="1">
      <alignment horizontal="left" vertical="center" wrapText="1" indent="2"/>
    </xf>
    <xf numFmtId="3" fontId="15" fillId="7" borderId="8" xfId="0" applyNumberFormat="1" applyFont="1" applyFill="1" applyBorder="1" applyAlignment="1">
      <alignment horizontal="right" vertical="center" wrapText="1"/>
    </xf>
    <xf numFmtId="0" fontId="18" fillId="4" borderId="0" xfId="0" applyFont="1" applyFill="1" applyAlignment="1">
      <alignment horizontal="left" vertical="center" wrapText="1" indent="1"/>
    </xf>
    <xf numFmtId="0" fontId="19" fillId="4" borderId="0" xfId="0" applyFont="1" applyFill="1" applyAlignment="1">
      <alignment horizontal="left" vertical="center" wrapText="1" indent="1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8" borderId="0" xfId="0" applyFont="1" applyFill="1"/>
    <xf numFmtId="0" fontId="26" fillId="9" borderId="10" xfId="0" applyFont="1" applyFill="1" applyBorder="1" applyAlignment="1">
      <alignment horizontal="center" vertical="center" wrapText="1"/>
    </xf>
    <xf numFmtId="0" fontId="29" fillId="0" borderId="0" xfId="0" applyFont="1"/>
    <xf numFmtId="2" fontId="28" fillId="0" borderId="0" xfId="0" applyNumberFormat="1" applyFont="1"/>
    <xf numFmtId="164" fontId="29" fillId="0" borderId="0" xfId="0" applyNumberFormat="1" applyFont="1"/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right"/>
    </xf>
    <xf numFmtId="164" fontId="32" fillId="0" borderId="0" xfId="0" applyNumberFormat="1" applyFont="1"/>
    <xf numFmtId="0" fontId="0" fillId="0" borderId="0" xfId="0" applyAlignment="1">
      <alignment wrapText="1"/>
    </xf>
    <xf numFmtId="0" fontId="33" fillId="0" borderId="0" xfId="0" applyFont="1"/>
    <xf numFmtId="164" fontId="0" fillId="0" borderId="0" xfId="0" applyNumberFormat="1"/>
    <xf numFmtId="49" fontId="31" fillId="11" borderId="8" xfId="0" applyNumberFormat="1" applyFont="1" applyFill="1" applyBorder="1" applyAlignment="1">
      <alignment horizontal="center" vertical="center" wrapText="1"/>
    </xf>
    <xf numFmtId="0" fontId="31" fillId="11" borderId="8" xfId="0" applyFont="1" applyFill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/>
    </xf>
    <xf numFmtId="164" fontId="32" fillId="0" borderId="8" xfId="0" applyNumberFormat="1" applyFont="1" applyBorder="1" applyAlignment="1">
      <alignment horizontal="right"/>
    </xf>
    <xf numFmtId="2" fontId="32" fillId="0" borderId="8" xfId="0" applyNumberFormat="1" applyFont="1" applyBorder="1" applyAlignment="1">
      <alignment horizontal="right"/>
    </xf>
    <xf numFmtId="49" fontId="32" fillId="0" borderId="0" xfId="0" applyNumberFormat="1" applyFont="1"/>
    <xf numFmtId="164" fontId="28" fillId="0" borderId="0" xfId="0" applyNumberFormat="1" applyFont="1"/>
    <xf numFmtId="165" fontId="29" fillId="0" borderId="0" xfId="0" applyNumberFormat="1" applyFont="1"/>
    <xf numFmtId="3" fontId="34" fillId="0" borderId="0" xfId="0" applyNumberFormat="1" applyFont="1"/>
    <xf numFmtId="3" fontId="28" fillId="0" borderId="0" xfId="0" applyNumberFormat="1" applyFont="1"/>
    <xf numFmtId="3" fontId="29" fillId="0" borderId="0" xfId="0" applyNumberFormat="1" applyFont="1"/>
    <xf numFmtId="2" fontId="29" fillId="0" borderId="0" xfId="0" applyNumberFormat="1" applyFont="1"/>
    <xf numFmtId="0" fontId="26" fillId="9" borderId="0" xfId="0" applyFont="1" applyFill="1" applyAlignment="1">
      <alignment horizontal="center" vertical="center" wrapText="1"/>
    </xf>
    <xf numFmtId="9" fontId="32" fillId="0" borderId="0" xfId="0" applyNumberFormat="1" applyFont="1"/>
    <xf numFmtId="9" fontId="31" fillId="0" borderId="0" xfId="0" applyNumberFormat="1" applyFont="1"/>
    <xf numFmtId="0" fontId="35" fillId="0" borderId="0" xfId="0" applyFont="1"/>
    <xf numFmtId="0" fontId="36" fillId="0" borderId="0" xfId="0" applyFont="1"/>
    <xf numFmtId="166" fontId="36" fillId="0" borderId="0" xfId="0" applyNumberFormat="1" applyFont="1"/>
    <xf numFmtId="0" fontId="37" fillId="0" borderId="0" xfId="0" applyFont="1"/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40" fillId="12" borderId="11" xfId="0" applyFont="1" applyFill="1" applyBorder="1" applyAlignment="1">
      <alignment horizontal="right" vertical="center"/>
    </xf>
    <xf numFmtId="0" fontId="40" fillId="12" borderId="12" xfId="0" applyFont="1" applyFill="1" applyBorder="1" applyAlignment="1">
      <alignment horizontal="left" vertical="center"/>
    </xf>
    <xf numFmtId="0" fontId="41" fillId="8" borderId="12" xfId="0" applyFont="1" applyFill="1" applyBorder="1" applyAlignment="1">
      <alignment horizontal="left" vertical="center"/>
    </xf>
    <xf numFmtId="0" fontId="42" fillId="13" borderId="13" xfId="0" applyFont="1" applyFill="1" applyBorder="1" applyAlignment="1">
      <alignment horizontal="left" vertical="center"/>
    </xf>
    <xf numFmtId="3" fontId="38" fillId="14" borderId="0" xfId="0" applyNumberFormat="1" applyFont="1" applyFill="1" applyAlignment="1">
      <alignment horizontal="right" vertical="center" shrinkToFit="1"/>
    </xf>
    <xf numFmtId="167" fontId="38" fillId="14" borderId="0" xfId="0" applyNumberFormat="1" applyFont="1" applyFill="1" applyAlignment="1">
      <alignment horizontal="right" vertical="center" shrinkToFit="1"/>
    </xf>
    <xf numFmtId="4" fontId="38" fillId="14" borderId="0" xfId="0" applyNumberFormat="1" applyFont="1" applyFill="1" applyAlignment="1">
      <alignment horizontal="right" vertical="center" shrinkToFit="1"/>
    </xf>
    <xf numFmtId="168" fontId="43" fillId="0" borderId="0" xfId="0" applyNumberFormat="1" applyFont="1" applyAlignment="1">
      <alignment horizontal="right" vertical="center" shrinkToFit="1"/>
    </xf>
    <xf numFmtId="168" fontId="43" fillId="14" borderId="0" xfId="0" applyNumberFormat="1" applyFont="1" applyFill="1" applyAlignment="1">
      <alignment horizontal="right" vertical="center" shrinkToFit="1"/>
    </xf>
    <xf numFmtId="0" fontId="39" fillId="13" borderId="13" xfId="0" applyFont="1" applyFill="1" applyBorder="1" applyAlignment="1">
      <alignment horizontal="left" vertical="center"/>
    </xf>
    <xf numFmtId="3" fontId="38" fillId="0" borderId="0" xfId="0" applyNumberFormat="1" applyFont="1" applyAlignment="1">
      <alignment horizontal="right" vertical="center" shrinkToFit="1"/>
    </xf>
    <xf numFmtId="167" fontId="38" fillId="0" borderId="0" xfId="0" applyNumberFormat="1" applyFont="1" applyAlignment="1">
      <alignment horizontal="right" vertical="center" shrinkToFit="1"/>
    </xf>
    <xf numFmtId="4" fontId="38" fillId="0" borderId="0" xfId="0" applyNumberFormat="1" applyFont="1" applyAlignment="1">
      <alignment horizontal="right" vertical="center" shrinkToFit="1"/>
    </xf>
    <xf numFmtId="0" fontId="40" fillId="12" borderId="14" xfId="0" applyFont="1" applyFill="1" applyBorder="1" applyAlignment="1">
      <alignment horizontal="right" vertical="center"/>
    </xf>
    <xf numFmtId="0" fontId="40" fillId="12" borderId="14" xfId="0" applyFont="1" applyFill="1" applyBorder="1" applyAlignment="1">
      <alignment horizontal="left" vertical="center"/>
    </xf>
    <xf numFmtId="0" fontId="39" fillId="15" borderId="14" xfId="0" applyFont="1" applyFill="1" applyBorder="1" applyAlignment="1">
      <alignment horizontal="left" vertical="center"/>
    </xf>
    <xf numFmtId="0" fontId="32" fillId="16" borderId="0" xfId="0" applyFont="1" applyFill="1"/>
    <xf numFmtId="0" fontId="39" fillId="13" borderId="14" xfId="0" applyFont="1" applyFill="1" applyBorder="1" applyAlignment="1">
      <alignment horizontal="left" vertical="center"/>
    </xf>
    <xf numFmtId="169" fontId="38" fillId="0" borderId="0" xfId="0" applyNumberFormat="1" applyFont="1" applyAlignment="1">
      <alignment horizontal="right" vertical="center" shrinkToFit="1"/>
    </xf>
    <xf numFmtId="169" fontId="38" fillId="14" borderId="0" xfId="0" applyNumberFormat="1" applyFont="1" applyFill="1" applyAlignment="1">
      <alignment horizontal="right" vertical="center" shrinkToFit="1"/>
    </xf>
    <xf numFmtId="0" fontId="29" fillId="0" borderId="15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15" xfId="0" applyFont="1" applyBorder="1"/>
    <xf numFmtId="170" fontId="45" fillId="0" borderId="15" xfId="0" applyNumberFormat="1" applyFont="1" applyBorder="1"/>
    <xf numFmtId="170" fontId="44" fillId="0" borderId="15" xfId="0" applyNumberFormat="1" applyFont="1" applyBorder="1"/>
    <xf numFmtId="2" fontId="29" fillId="0" borderId="15" xfId="0" applyNumberFormat="1" applyFont="1" applyBorder="1"/>
    <xf numFmtId="168" fontId="29" fillId="0" borderId="15" xfId="0" applyNumberFormat="1" applyFont="1" applyBorder="1"/>
    <xf numFmtId="168" fontId="29" fillId="0" borderId="0" xfId="0" applyNumberFormat="1" applyFont="1"/>
    <xf numFmtId="10" fontId="29" fillId="0" borderId="0" xfId="0" applyNumberFormat="1" applyFont="1"/>
    <xf numFmtId="171" fontId="29" fillId="0" borderId="0" xfId="0" applyNumberFormat="1" applyFont="1"/>
    <xf numFmtId="172" fontId="45" fillId="0" borderId="15" xfId="0" applyNumberFormat="1" applyFont="1" applyBorder="1"/>
    <xf numFmtId="172" fontId="44" fillId="0" borderId="15" xfId="0" applyNumberFormat="1" applyFont="1" applyBorder="1"/>
    <xf numFmtId="0" fontId="44" fillId="0" borderId="0" xfId="0" applyFont="1"/>
    <xf numFmtId="172" fontId="45" fillId="0" borderId="0" xfId="0" applyNumberFormat="1" applyFont="1"/>
    <xf numFmtId="172" fontId="44" fillId="0" borderId="0" xfId="0" applyNumberFormat="1" applyFont="1"/>
    <xf numFmtId="168" fontId="29" fillId="0" borderId="16" xfId="0" applyNumberFormat="1" applyFont="1" applyBorder="1"/>
    <xf numFmtId="0" fontId="27" fillId="0" borderId="0" xfId="0" applyFont="1" applyAlignment="1">
      <alignment horizontal="left"/>
    </xf>
    <xf numFmtId="172" fontId="29" fillId="0" borderId="0" xfId="0" applyNumberFormat="1" applyFont="1"/>
    <xf numFmtId="171" fontId="29" fillId="8" borderId="0" xfId="0" applyNumberFormat="1" applyFont="1" applyFill="1"/>
    <xf numFmtId="0" fontId="46" fillId="0" borderId="0" xfId="0" applyFont="1"/>
    <xf numFmtId="0" fontId="44" fillId="0" borderId="0" xfId="0" applyFont="1" applyAlignment="1">
      <alignment horizontal="left" wrapText="1"/>
    </xf>
    <xf numFmtId="49" fontId="38" fillId="0" borderId="0" xfId="0" applyNumberFormat="1" applyFont="1" applyAlignment="1">
      <alignment horizontal="left" vertical="center"/>
    </xf>
    <xf numFmtId="173" fontId="38" fillId="14" borderId="0" xfId="0" applyNumberFormat="1" applyFont="1" applyFill="1" applyAlignment="1">
      <alignment horizontal="right" vertical="center" shrinkToFit="1"/>
    </xf>
    <xf numFmtId="173" fontId="38" fillId="0" borderId="0" xfId="0" applyNumberFormat="1" applyFont="1" applyAlignment="1">
      <alignment horizontal="right" vertical="center" shrinkToFit="1"/>
    </xf>
    <xf numFmtId="0" fontId="47" fillId="0" borderId="0" xfId="0" applyFont="1"/>
    <xf numFmtId="0" fontId="48" fillId="0" borderId="0" xfId="0" applyFont="1" applyAlignment="1">
      <alignment vertical="top" wrapText="1"/>
    </xf>
    <xf numFmtId="0" fontId="49" fillId="0" borderId="0" xfId="0" applyFont="1" applyAlignment="1">
      <alignment horizontal="right"/>
    </xf>
    <xf numFmtId="0" fontId="49" fillId="0" borderId="0" xfId="0" applyFont="1"/>
    <xf numFmtId="0" fontId="50" fillId="17" borderId="0" xfId="0" applyFont="1" applyFill="1" applyAlignment="1">
      <alignment vertical="top" wrapText="1"/>
    </xf>
    <xf numFmtId="174" fontId="51" fillId="0" borderId="0" xfId="0" applyNumberFormat="1" applyFont="1"/>
    <xf numFmtId="2" fontId="51" fillId="18" borderId="0" xfId="0" applyNumberFormat="1" applyFont="1" applyFill="1"/>
    <xf numFmtId="2" fontId="51" fillId="0" borderId="0" xfId="0" applyNumberFormat="1" applyFont="1"/>
    <xf numFmtId="4" fontId="51" fillId="0" borderId="0" xfId="0" applyNumberFormat="1" applyFont="1"/>
    <xf numFmtId="175" fontId="51" fillId="0" borderId="0" xfId="0" applyNumberFormat="1" applyFont="1"/>
    <xf numFmtId="2" fontId="49" fillId="0" borderId="0" xfId="0" applyNumberFormat="1" applyFont="1"/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4" fillId="0" borderId="0" xfId="0" applyFont="1"/>
    <xf numFmtId="0" fontId="48" fillId="0" borderId="0" xfId="0" applyFont="1"/>
    <xf numFmtId="0" fontId="51" fillId="19" borderId="0" xfId="0" applyFont="1" applyFill="1" applyAlignment="1">
      <alignment horizontal="center"/>
    </xf>
    <xf numFmtId="0" fontId="50" fillId="0" borderId="0" xfId="0" applyFont="1" applyAlignment="1">
      <alignment horizontal="center"/>
    </xf>
    <xf numFmtId="0" fontId="55" fillId="0" borderId="0" xfId="0" applyFont="1"/>
    <xf numFmtId="0" fontId="56" fillId="0" borderId="0" xfId="0" applyFont="1"/>
    <xf numFmtId="164" fontId="51" fillId="0" borderId="0" xfId="0" applyNumberFormat="1" applyFont="1"/>
    <xf numFmtId="164" fontId="51" fillId="18" borderId="0" xfId="0" applyNumberFormat="1" applyFont="1" applyFill="1"/>
    <xf numFmtId="168" fontId="51" fillId="0" borderId="0" xfId="0" applyNumberFormat="1" applyFont="1"/>
    <xf numFmtId="176" fontId="51" fillId="0" borderId="0" xfId="0" applyNumberFormat="1" applyFont="1"/>
    <xf numFmtId="0" fontId="3" fillId="2" borderId="0" xfId="0" applyFont="1" applyFill="1" applyAlignment="1">
      <alignment wrapText="1"/>
    </xf>
    <xf numFmtId="3" fontId="26" fillId="0" borderId="0" xfId="0" applyNumberFormat="1" applyFont="1"/>
    <xf numFmtId="0" fontId="57" fillId="0" borderId="0" xfId="0" applyFont="1"/>
    <xf numFmtId="0" fontId="58" fillId="0" borderId="0" xfId="0" applyFont="1"/>
    <xf numFmtId="0" fontId="59" fillId="20" borderId="0" xfId="0" applyFont="1" applyFill="1" applyAlignment="1">
      <alignment vertical="center" wrapText="1"/>
    </xf>
    <xf numFmtId="0" fontId="60" fillId="0" borderId="0" xfId="0" applyFont="1"/>
    <xf numFmtId="0" fontId="26" fillId="21" borderId="0" xfId="0" applyFont="1" applyFill="1"/>
    <xf numFmtId="3" fontId="28" fillId="21" borderId="0" xfId="0" applyNumberFormat="1" applyFont="1" applyFill="1"/>
    <xf numFmtId="3" fontId="29" fillId="21" borderId="0" xfId="0" applyNumberFormat="1" applyFont="1" applyFill="1"/>
    <xf numFmtId="164" fontId="26" fillId="21" borderId="0" xfId="0" applyNumberFormat="1" applyFont="1" applyFill="1"/>
    <xf numFmtId="0" fontId="0" fillId="21" borderId="0" xfId="0" applyFill="1"/>
    <xf numFmtId="177" fontId="29" fillId="0" borderId="0" xfId="0" applyNumberFormat="1" applyFont="1"/>
    <xf numFmtId="168" fontId="28" fillId="0" borderId="0" xfId="0" applyNumberFormat="1" applyFont="1"/>
    <xf numFmtId="178" fontId="28" fillId="0" borderId="0" xfId="0" applyNumberFormat="1" applyFont="1"/>
    <xf numFmtId="4" fontId="28" fillId="0" borderId="0" xfId="0" applyNumberFormat="1" applyFont="1"/>
    <xf numFmtId="166" fontId="28" fillId="0" borderId="0" xfId="0" applyNumberFormat="1" applyFont="1"/>
    <xf numFmtId="179" fontId="29" fillId="0" borderId="0" xfId="0" applyNumberFormat="1" applyFont="1"/>
    <xf numFmtId="169" fontId="28" fillId="0" borderId="0" xfId="0" applyNumberFormat="1" applyFont="1"/>
    <xf numFmtId="169" fontId="29" fillId="0" borderId="0" xfId="0" applyNumberFormat="1" applyFont="1"/>
    <xf numFmtId="9" fontId="60" fillId="0" borderId="0" xfId="0" applyNumberFormat="1" applyFont="1"/>
    <xf numFmtId="180" fontId="0" fillId="0" borderId="0" xfId="0" applyNumberFormat="1"/>
    <xf numFmtId="179" fontId="29" fillId="19" borderId="0" xfId="0" applyNumberFormat="1" applyFont="1" applyFill="1"/>
    <xf numFmtId="0" fontId="29" fillId="19" borderId="0" xfId="0" applyFont="1" applyFill="1"/>
    <xf numFmtId="169" fontId="28" fillId="19" borderId="0" xfId="0" applyNumberFormat="1" applyFont="1" applyFill="1"/>
    <xf numFmtId="2" fontId="29" fillId="19" borderId="0" xfId="0" applyNumberFormat="1" applyFont="1" applyFill="1"/>
    <xf numFmtId="169" fontId="29" fillId="19" borderId="0" xfId="0" applyNumberFormat="1" applyFont="1" applyFill="1"/>
    <xf numFmtId="168" fontId="29" fillId="19" borderId="0" xfId="0" applyNumberFormat="1" applyFont="1" applyFill="1"/>
    <xf numFmtId="0" fontId="61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vertical="center"/>
    </xf>
    <xf numFmtId="3" fontId="44" fillId="0" borderId="0" xfId="0" applyNumberFormat="1" applyFont="1" applyAlignment="1">
      <alignment vertical="center"/>
    </xf>
    <xf numFmtId="168" fontId="44" fillId="0" borderId="0" xfId="0" applyNumberFormat="1" applyFont="1" applyAlignment="1">
      <alignment vertical="center"/>
    </xf>
    <xf numFmtId="0" fontId="62" fillId="0" borderId="0" xfId="0" applyFont="1" applyAlignment="1">
      <alignment horizontal="left" vertical="top" wrapText="1"/>
    </xf>
    <xf numFmtId="0" fontId="62" fillId="0" borderId="0" xfId="0" applyFont="1" applyAlignment="1">
      <alignment vertical="top" wrapText="1"/>
    </xf>
    <xf numFmtId="0" fontId="6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13" fillId="22" borderId="0" xfId="0" applyFont="1" applyFill="1" applyAlignment="1">
      <alignment vertical="center"/>
    </xf>
    <xf numFmtId="49" fontId="65" fillId="22" borderId="17" xfId="0" applyNumberFormat="1" applyFont="1" applyFill="1" applyBorder="1" applyAlignment="1">
      <alignment vertical="center" wrapText="1"/>
    </xf>
    <xf numFmtId="49" fontId="65" fillId="22" borderId="17" xfId="0" applyNumberFormat="1" applyFont="1" applyFill="1" applyBorder="1" applyAlignment="1">
      <alignment vertical="center"/>
    </xf>
    <xf numFmtId="0" fontId="66" fillId="3" borderId="0" xfId="0" applyFont="1" applyFill="1" applyAlignment="1">
      <alignment horizontal="left" vertical="center" indent="2"/>
    </xf>
    <xf numFmtId="3" fontId="66" fillId="6" borderId="8" xfId="0" applyNumberFormat="1" applyFont="1" applyFill="1" applyBorder="1" applyAlignment="1">
      <alignment horizontal="right" vertical="center" wrapText="1"/>
    </xf>
    <xf numFmtId="3" fontId="66" fillId="6" borderId="8" xfId="0" applyNumberFormat="1" applyFont="1" applyFill="1" applyBorder="1" applyAlignment="1">
      <alignment horizontal="right" vertical="center"/>
    </xf>
    <xf numFmtId="3" fontId="67" fillId="6" borderId="8" xfId="0" applyNumberFormat="1" applyFont="1" applyFill="1" applyBorder="1" applyAlignment="1">
      <alignment horizontal="right" vertical="center"/>
    </xf>
    <xf numFmtId="3" fontId="35" fillId="0" borderId="0" xfId="0" applyNumberFormat="1" applyFont="1"/>
    <xf numFmtId="3" fontId="22" fillId="0" borderId="0" xfId="0" applyNumberFormat="1" applyFont="1"/>
    <xf numFmtId="3" fontId="37" fillId="0" borderId="0" xfId="0" applyNumberFormat="1" applyFont="1"/>
    <xf numFmtId="0" fontId="65" fillId="22" borderId="0" xfId="0" applyFont="1" applyFill="1" applyAlignment="1">
      <alignment horizontal="left" vertical="center"/>
    </xf>
    <xf numFmtId="0" fontId="65" fillId="22" borderId="5" xfId="0" applyFont="1" applyFill="1" applyBorder="1" applyAlignment="1">
      <alignment horizontal="left" vertical="center" wrapText="1"/>
    </xf>
    <xf numFmtId="0" fontId="65" fillId="22" borderId="6" xfId="0" applyFont="1" applyFill="1" applyBorder="1" applyAlignment="1">
      <alignment horizontal="left" vertical="center" wrapText="1"/>
    </xf>
    <xf numFmtId="0" fontId="65" fillId="22" borderId="7" xfId="0" applyFont="1" applyFill="1" applyBorder="1" applyAlignment="1">
      <alignment horizontal="left" vertical="center" wrapText="1"/>
    </xf>
    <xf numFmtId="49" fontId="68" fillId="0" borderId="18" xfId="0" applyNumberFormat="1" applyFont="1" applyBorder="1" applyAlignment="1">
      <alignment vertical="center"/>
    </xf>
    <xf numFmtId="181" fontId="65" fillId="22" borderId="7" xfId="0" applyNumberFormat="1" applyFont="1" applyFill="1" applyBorder="1" applyAlignment="1">
      <alignment horizontal="left" vertical="center" wrapText="1"/>
    </xf>
    <xf numFmtId="0" fontId="66" fillId="3" borderId="0" xfId="0" applyFont="1" applyFill="1" applyAlignment="1">
      <alignment horizontal="left" vertical="center"/>
    </xf>
    <xf numFmtId="3" fontId="69" fillId="6" borderId="8" xfId="0" applyNumberFormat="1" applyFont="1" applyFill="1" applyBorder="1" applyAlignment="1">
      <alignment horizontal="right" vertical="center" wrapText="1"/>
    </xf>
    <xf numFmtId="3" fontId="66" fillId="6" borderId="8" xfId="0" applyNumberFormat="1" applyFont="1" applyFill="1" applyBorder="1" applyAlignment="1">
      <alignment vertical="center" wrapText="1"/>
    </xf>
    <xf numFmtId="3" fontId="69" fillId="6" borderId="8" xfId="0" applyNumberFormat="1" applyFont="1" applyFill="1" applyBorder="1" applyAlignment="1">
      <alignment vertical="center" wrapText="1"/>
    </xf>
    <xf numFmtId="3" fontId="66" fillId="6" borderId="8" xfId="0" applyNumberFormat="1" applyFont="1" applyFill="1" applyBorder="1" applyAlignment="1">
      <alignment vertical="center"/>
    </xf>
    <xf numFmtId="3" fontId="18" fillId="0" borderId="19" xfId="0" applyNumberFormat="1" applyFont="1" applyBorder="1" applyAlignment="1">
      <alignment vertical="center"/>
    </xf>
    <xf numFmtId="3" fontId="68" fillId="0" borderId="19" xfId="0" applyNumberFormat="1" applyFont="1" applyBorder="1"/>
    <xf numFmtId="182" fontId="22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1030"/>
      <rgbColor rgb="FF008000"/>
      <rgbColor rgb="FF000080"/>
      <rgbColor rgb="FF6E6E6E"/>
      <rgbColor rgb="FF800080"/>
      <rgbColor rgb="FF0096DC"/>
      <rgbColor rgb="FFBFBFBF"/>
      <rgbColor rgb="FF808080"/>
      <rgbColor rgb="FFB0B0B0"/>
      <rgbColor rgb="FF7030A0"/>
      <rgbColor rgb="FFFFFFD5"/>
      <rgbColor rgb="FFDCE6F1"/>
      <rgbColor rgb="FF660066"/>
      <rgbColor rgb="FFD9E2F3"/>
      <rgbColor rgb="FF0563C1"/>
      <rgbColor rgb="FFDED1FF"/>
      <rgbColor rgb="FF000080"/>
      <rgbColor rgb="FFFF00FF"/>
      <rgbColor rgb="FFFFF2CC"/>
      <rgbColor rgb="FF00FFFF"/>
      <rgbColor rgb="FF800080"/>
      <rgbColor rgb="FF800000"/>
      <rgbColor rgb="FF008080"/>
      <rgbColor rgb="FF0000FF"/>
      <rgbColor rgb="FF00CCFF"/>
      <rgbColor rgb="FFF2F2F2"/>
      <rgbColor rgb="FFEFECE7"/>
      <rgbColor rgb="FFFFFF99"/>
      <rgbColor rgb="FFD9DEE8"/>
      <rgbColor rgb="FFE9E5DB"/>
      <rgbColor rgb="FFE1B6F4"/>
      <rgbColor rgb="FFFCE4D6"/>
      <rgbColor rgb="FF4669AF"/>
      <rgbColor rgb="FF33CCCC"/>
      <rgbColor rgb="FFF6F6F6"/>
      <rgbColor rgb="FFD9E1F2"/>
      <rgbColor rgb="FFFF9900"/>
      <rgbColor rgb="FFFF6600"/>
      <rgbColor rgb="FF6B6B6B"/>
      <rgbColor rgb="FF999999"/>
      <rgbColor rgb="FF1F3A5F"/>
      <rgbColor rgb="FF339966"/>
      <rgbColor rgb="FF003300"/>
      <rgbColor rgb="FF1A1A1A"/>
      <rgbColor rgb="FF993300"/>
      <rgbColor rgb="FF8657B8"/>
      <rgbColor rgb="FF60606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0</xdr:colOff>
      <xdr:row>4</xdr:row>
      <xdr:rowOff>0</xdr:rowOff>
    </xdr:from>
    <xdr:to>
      <xdr:col>65</xdr:col>
      <xdr:colOff>482400</xdr:colOff>
      <xdr:row>14</xdr:row>
      <xdr:rowOff>380520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69960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190800</xdr:rowOff>
    </xdr:from>
    <xdr:to>
      <xdr:col>28</xdr:col>
      <xdr:colOff>482400</xdr:colOff>
      <xdr:row>24</xdr:row>
      <xdr:rowOff>20520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05200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100</xdr:col>
      <xdr:colOff>0</xdr:colOff>
      <xdr:row>4</xdr:row>
      <xdr:rowOff>0</xdr:rowOff>
    </xdr:from>
    <xdr:to>
      <xdr:col>113</xdr:col>
      <xdr:colOff>482400</xdr:colOff>
      <xdr:row>24</xdr:row>
      <xdr:rowOff>136080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2253360" y="80964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3</xdr:row>
      <xdr:rowOff>190800</xdr:rowOff>
    </xdr:from>
    <xdr:to>
      <xdr:col>31</xdr:col>
      <xdr:colOff>482400</xdr:colOff>
      <xdr:row>24</xdr:row>
      <xdr:rowOff>20520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91896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439920</xdr:rowOff>
    </xdr:from>
    <xdr:to>
      <xdr:col>28</xdr:col>
      <xdr:colOff>482400</xdr:colOff>
      <xdr:row>25</xdr:row>
      <xdr:rowOff>115560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82760" y="122868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439920</xdr:rowOff>
    </xdr:from>
    <xdr:to>
      <xdr:col>28</xdr:col>
      <xdr:colOff>482400</xdr:colOff>
      <xdr:row>25</xdr:row>
      <xdr:rowOff>115560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82760" y="122868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21</xdr:col>
      <xdr:colOff>482400</xdr:colOff>
      <xdr:row>23</xdr:row>
      <xdr:rowOff>151920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5376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23</xdr:col>
      <xdr:colOff>482400</xdr:colOff>
      <xdr:row>23</xdr:row>
      <xdr:rowOff>151920</xdr:rowOff>
    </xdr:to>
    <xdr:pic>
      <xdr:nvPicPr>
        <xdr:cNvPr id="7" name="Image 1" descr="Picture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7972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23</xdr:col>
      <xdr:colOff>482400</xdr:colOff>
      <xdr:row>23</xdr:row>
      <xdr:rowOff>151920</xdr:rowOff>
    </xdr:to>
    <xdr:pic>
      <xdr:nvPicPr>
        <xdr:cNvPr id="8" name="Image 1" descr="Picture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7972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22</xdr:col>
      <xdr:colOff>482400</xdr:colOff>
      <xdr:row>38</xdr:row>
      <xdr:rowOff>142560</xdr:rowOff>
    </xdr:to>
    <xdr:pic>
      <xdr:nvPicPr>
        <xdr:cNvPr id="9" name="Image 1" descr="Picture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412320" y="781200"/>
          <a:ext cx="8572320" cy="7133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17</xdr:col>
      <xdr:colOff>482400</xdr:colOff>
      <xdr:row>26</xdr:row>
      <xdr:rowOff>94680</xdr:rowOff>
    </xdr:to>
    <xdr:pic>
      <xdr:nvPicPr>
        <xdr:cNvPr id="10" name="Image 1" descr="Picture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63280" y="80964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</xdr:row>
      <xdr:rowOff>0</xdr:rowOff>
    </xdr:from>
    <xdr:to>
      <xdr:col>28</xdr:col>
      <xdr:colOff>482400</xdr:colOff>
      <xdr:row>26</xdr:row>
      <xdr:rowOff>85320</xdr:rowOff>
    </xdr:to>
    <xdr:pic>
      <xdr:nvPicPr>
        <xdr:cNvPr id="11" name="Image 1" descr="Picture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075760" y="1457280"/>
          <a:ext cx="8572320" cy="4276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</xdr:row>
      <xdr:rowOff>0</xdr:rowOff>
    </xdr:from>
    <xdr:to>
      <xdr:col>28</xdr:col>
      <xdr:colOff>482400</xdr:colOff>
      <xdr:row>26</xdr:row>
      <xdr:rowOff>94680</xdr:rowOff>
    </xdr:to>
    <xdr:pic>
      <xdr:nvPicPr>
        <xdr:cNvPr id="12" name="Image 1" descr="Picture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075760" y="145728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4</xdr:row>
      <xdr:rowOff>0</xdr:rowOff>
    </xdr:from>
    <xdr:to>
      <xdr:col>40</xdr:col>
      <xdr:colOff>482400</xdr:colOff>
      <xdr:row>26</xdr:row>
      <xdr:rowOff>95040</xdr:rowOff>
    </xdr:to>
    <xdr:pic>
      <xdr:nvPicPr>
        <xdr:cNvPr id="13" name="Image 1" descr="Picture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36468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64</xdr:col>
      <xdr:colOff>0</xdr:colOff>
      <xdr:row>3</xdr:row>
      <xdr:rowOff>1106640</xdr:rowOff>
    </xdr:from>
    <xdr:to>
      <xdr:col>77</xdr:col>
      <xdr:colOff>482400</xdr:colOff>
      <xdr:row>25</xdr:row>
      <xdr:rowOff>172800</xdr:rowOff>
    </xdr:to>
    <xdr:pic>
      <xdr:nvPicPr>
        <xdr:cNvPr id="14" name="Image 1" descr="Picture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157280" y="180972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64</xdr:col>
      <xdr:colOff>0</xdr:colOff>
      <xdr:row>3</xdr:row>
      <xdr:rowOff>1106640</xdr:rowOff>
    </xdr:from>
    <xdr:to>
      <xdr:col>77</xdr:col>
      <xdr:colOff>482400</xdr:colOff>
      <xdr:row>25</xdr:row>
      <xdr:rowOff>172800</xdr:rowOff>
    </xdr:to>
    <xdr:pic>
      <xdr:nvPicPr>
        <xdr:cNvPr id="15" name="Image 1" descr="Picture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157280" y="180972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21</xdr:col>
      <xdr:colOff>482400</xdr:colOff>
      <xdr:row>59</xdr:row>
      <xdr:rowOff>28440</xdr:rowOff>
    </xdr:to>
    <xdr:pic>
      <xdr:nvPicPr>
        <xdr:cNvPr id="16" name="Image 1" descr="Picture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83880" y="781200"/>
          <a:ext cx="8572320" cy="10505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64</xdr:col>
      <xdr:colOff>0</xdr:colOff>
      <xdr:row>3</xdr:row>
      <xdr:rowOff>1106640</xdr:rowOff>
    </xdr:from>
    <xdr:to>
      <xdr:col>77</xdr:col>
      <xdr:colOff>482400</xdr:colOff>
      <xdr:row>25</xdr:row>
      <xdr:rowOff>172800</xdr:rowOff>
    </xdr:to>
    <xdr:pic>
      <xdr:nvPicPr>
        <xdr:cNvPr id="17" name="Image 1" descr="Picture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157280" y="180972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24</xdr:col>
      <xdr:colOff>482400</xdr:colOff>
      <xdr:row>23</xdr:row>
      <xdr:rowOff>18720</xdr:rowOff>
    </xdr:to>
    <xdr:pic>
      <xdr:nvPicPr>
        <xdr:cNvPr id="18" name="Image 1" descr="Picture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4792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23</xdr:col>
      <xdr:colOff>472680</xdr:colOff>
      <xdr:row>28</xdr:row>
      <xdr:rowOff>181080</xdr:rowOff>
    </xdr:to>
    <xdr:pic>
      <xdr:nvPicPr>
        <xdr:cNvPr id="19" name="Image 1" descr="Picture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03280" y="781200"/>
          <a:ext cx="8562600" cy="5143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19</xdr:col>
      <xdr:colOff>583920</xdr:colOff>
      <xdr:row>61</xdr:row>
      <xdr:rowOff>66600</xdr:rowOff>
    </xdr:to>
    <xdr:pic>
      <xdr:nvPicPr>
        <xdr:cNvPr id="20" name="Image 1" descr="Picture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529760" y="781200"/>
          <a:ext cx="7429320" cy="11315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19</xdr:col>
      <xdr:colOff>482400</xdr:colOff>
      <xdr:row>21</xdr:row>
      <xdr:rowOff>171000</xdr:rowOff>
    </xdr:to>
    <xdr:pic>
      <xdr:nvPicPr>
        <xdr:cNvPr id="21" name="Image 1" descr="Picture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9644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19</xdr:col>
      <xdr:colOff>482400</xdr:colOff>
      <xdr:row>23</xdr:row>
      <xdr:rowOff>151920</xdr:rowOff>
    </xdr:to>
    <xdr:pic>
      <xdr:nvPicPr>
        <xdr:cNvPr id="22" name="Image 1" descr="Picture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5220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24</xdr:col>
      <xdr:colOff>482400</xdr:colOff>
      <xdr:row>32</xdr:row>
      <xdr:rowOff>94680</xdr:rowOff>
    </xdr:to>
    <xdr:pic>
      <xdr:nvPicPr>
        <xdr:cNvPr id="23" name="Image 1" descr="Picture"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55600" y="1733400"/>
          <a:ext cx="8572320" cy="5428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</xdr:row>
      <xdr:rowOff>0</xdr:rowOff>
    </xdr:from>
    <xdr:to>
      <xdr:col>27</xdr:col>
      <xdr:colOff>482400</xdr:colOff>
      <xdr:row>24</xdr:row>
      <xdr:rowOff>133200</xdr:rowOff>
    </xdr:to>
    <xdr:pic>
      <xdr:nvPicPr>
        <xdr:cNvPr id="24" name="Image 1" descr="Picture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92312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24</xdr:col>
      <xdr:colOff>482400</xdr:colOff>
      <xdr:row>33</xdr:row>
      <xdr:rowOff>114120</xdr:rowOff>
    </xdr:to>
    <xdr:pic>
      <xdr:nvPicPr>
        <xdr:cNvPr id="25" name="Image 1" descr="Picture">
          <a:extLst>
            <a:ext uri="{FF2B5EF4-FFF2-40B4-BE49-F238E27FC236}">
              <a16:creationId xmlns:a16="http://schemas.microsoft.com/office/drawing/2014/main" id="{00000000-0008-0000-23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20280" y="781200"/>
          <a:ext cx="8572320" cy="6152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17</xdr:col>
      <xdr:colOff>482400</xdr:colOff>
      <xdr:row>23</xdr:row>
      <xdr:rowOff>18720</xdr:rowOff>
    </xdr:to>
    <xdr:pic>
      <xdr:nvPicPr>
        <xdr:cNvPr id="26" name="Image 1" descr="Picture">
          <a:extLst>
            <a:ext uri="{FF2B5EF4-FFF2-40B4-BE49-F238E27FC236}">
              <a16:creationId xmlns:a16="http://schemas.microsoft.com/office/drawing/2014/main" id="{00000000-0008-0000-24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82720" y="781200"/>
          <a:ext cx="8572320" cy="4219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22</xdr:col>
      <xdr:colOff>482400</xdr:colOff>
      <xdr:row>27</xdr:row>
      <xdr:rowOff>85320</xdr:rowOff>
    </xdr:to>
    <xdr:pic>
      <xdr:nvPicPr>
        <xdr:cNvPr id="27" name="Image 1" descr="Picture">
          <a:extLst>
            <a:ext uri="{FF2B5EF4-FFF2-40B4-BE49-F238E27FC236}">
              <a16:creationId xmlns:a16="http://schemas.microsoft.com/office/drawing/2014/main" id="{00000000-0008-0000-2500-00001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16520" y="781200"/>
          <a:ext cx="8572320" cy="4476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</xdr:row>
      <xdr:rowOff>0</xdr:rowOff>
    </xdr:from>
    <xdr:to>
      <xdr:col>25</xdr:col>
      <xdr:colOff>482760</xdr:colOff>
      <xdr:row>24</xdr:row>
      <xdr:rowOff>28080</xdr:rowOff>
    </xdr:to>
    <xdr:pic>
      <xdr:nvPicPr>
        <xdr:cNvPr id="28" name="Image 1" descr="Picture">
          <a:extLst>
            <a:ext uri="{FF2B5EF4-FFF2-40B4-BE49-F238E27FC236}">
              <a16:creationId xmlns:a16="http://schemas.microsoft.com/office/drawing/2014/main" id="{00000000-0008-0000-2600-00001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77160" y="781200"/>
          <a:ext cx="8572320" cy="4038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18</xdr:col>
      <xdr:colOff>482400</xdr:colOff>
      <xdr:row>23</xdr:row>
      <xdr:rowOff>75960</xdr:rowOff>
    </xdr:to>
    <xdr:pic>
      <xdr:nvPicPr>
        <xdr:cNvPr id="29" name="Image 1" descr="Picture">
          <a:extLst>
            <a:ext uri="{FF2B5EF4-FFF2-40B4-BE49-F238E27FC236}">
              <a16:creationId xmlns:a16="http://schemas.microsoft.com/office/drawing/2014/main" id="{00000000-0008-0000-2700-00001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69480" y="781200"/>
          <a:ext cx="8572320" cy="3895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26</xdr:col>
      <xdr:colOff>482400</xdr:colOff>
      <xdr:row>21</xdr:row>
      <xdr:rowOff>75960</xdr:rowOff>
    </xdr:to>
    <xdr:pic>
      <xdr:nvPicPr>
        <xdr:cNvPr id="30" name="Image 1" descr="Picture">
          <a:extLst>
            <a:ext uri="{FF2B5EF4-FFF2-40B4-BE49-F238E27FC236}">
              <a16:creationId xmlns:a16="http://schemas.microsoft.com/office/drawing/2014/main" id="{00000000-0008-0000-2800-00001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463920" y="781200"/>
          <a:ext cx="8572320" cy="3895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17</xdr:col>
      <xdr:colOff>482400</xdr:colOff>
      <xdr:row>24</xdr:row>
      <xdr:rowOff>18720</xdr:rowOff>
    </xdr:to>
    <xdr:pic>
      <xdr:nvPicPr>
        <xdr:cNvPr id="31" name="Image 1" descr="Picture">
          <a:extLst>
            <a:ext uri="{FF2B5EF4-FFF2-40B4-BE49-F238E27FC236}">
              <a16:creationId xmlns:a16="http://schemas.microsoft.com/office/drawing/2014/main" id="{00000000-0008-0000-2900-00001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82720" y="781200"/>
          <a:ext cx="8572320" cy="4409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21</xdr:col>
      <xdr:colOff>482400</xdr:colOff>
      <xdr:row>24</xdr:row>
      <xdr:rowOff>38160</xdr:rowOff>
    </xdr:to>
    <xdr:pic>
      <xdr:nvPicPr>
        <xdr:cNvPr id="32" name="Image 1" descr="Picture">
          <a:extLst>
            <a:ext uri="{FF2B5EF4-FFF2-40B4-BE49-F238E27FC236}">
              <a16:creationId xmlns:a16="http://schemas.microsoft.com/office/drawing/2014/main" id="{00000000-0008-0000-2A00-00002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529760" y="781200"/>
          <a:ext cx="8572320" cy="3857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482400</xdr:colOff>
      <xdr:row>22</xdr:row>
      <xdr:rowOff>190080</xdr:rowOff>
    </xdr:to>
    <xdr:pic>
      <xdr:nvPicPr>
        <xdr:cNvPr id="33" name="Image 1" descr="Picture">
          <a:extLst>
            <a:ext uri="{FF2B5EF4-FFF2-40B4-BE49-F238E27FC236}">
              <a16:creationId xmlns:a16="http://schemas.microsoft.com/office/drawing/2014/main" id="{00000000-0008-0000-2B00-00002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43000" y="781200"/>
          <a:ext cx="8572320" cy="4200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482400</xdr:colOff>
      <xdr:row>23</xdr:row>
      <xdr:rowOff>151920</xdr:rowOff>
    </xdr:to>
    <xdr:pic>
      <xdr:nvPicPr>
        <xdr:cNvPr id="34" name="Image 1" descr="Picture">
          <a:extLst>
            <a:ext uri="{FF2B5EF4-FFF2-40B4-BE49-F238E27FC236}">
              <a16:creationId xmlns:a16="http://schemas.microsoft.com/office/drawing/2014/main" id="{00000000-0008-0000-2C00-00002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16644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23</xdr:col>
      <xdr:colOff>482400</xdr:colOff>
      <xdr:row>22</xdr:row>
      <xdr:rowOff>161640</xdr:rowOff>
    </xdr:to>
    <xdr:pic>
      <xdr:nvPicPr>
        <xdr:cNvPr id="35" name="Image 1" descr="Picture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1640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21</xdr:col>
      <xdr:colOff>482400</xdr:colOff>
      <xdr:row>24</xdr:row>
      <xdr:rowOff>133200</xdr:rowOff>
    </xdr:to>
    <xdr:pic>
      <xdr:nvPicPr>
        <xdr:cNvPr id="36" name="Image 1" descr="Picture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6000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482400</xdr:colOff>
      <xdr:row>22</xdr:row>
      <xdr:rowOff>161640</xdr:rowOff>
    </xdr:to>
    <xdr:pic>
      <xdr:nvPicPr>
        <xdr:cNvPr id="37" name="Image 1" descr="Picture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9100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17</xdr:col>
      <xdr:colOff>482400</xdr:colOff>
      <xdr:row>20</xdr:row>
      <xdr:rowOff>123840</xdr:rowOff>
    </xdr:to>
    <xdr:pic>
      <xdr:nvPicPr>
        <xdr:cNvPr id="38" name="Image 1" descr="Picture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97360" y="781200"/>
          <a:ext cx="8572320" cy="3171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18</xdr:col>
      <xdr:colOff>482400</xdr:colOff>
      <xdr:row>24</xdr:row>
      <xdr:rowOff>133200</xdr:rowOff>
    </xdr:to>
    <xdr:pic>
      <xdr:nvPicPr>
        <xdr:cNvPr id="39" name="Image 1" descr="Picture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4004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24</xdr:col>
      <xdr:colOff>482400</xdr:colOff>
      <xdr:row>23</xdr:row>
      <xdr:rowOff>151920</xdr:rowOff>
    </xdr:to>
    <xdr:pic>
      <xdr:nvPicPr>
        <xdr:cNvPr id="40" name="Image 1" descr="Picture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479160" y="781200"/>
          <a:ext cx="8572320" cy="4285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19</xdr:col>
      <xdr:colOff>482400</xdr:colOff>
      <xdr:row>24</xdr:row>
      <xdr:rowOff>47520</xdr:rowOff>
    </xdr:to>
    <xdr:pic>
      <xdr:nvPicPr>
        <xdr:cNvPr id="41" name="Image 1" descr="Picture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837120" y="781200"/>
          <a:ext cx="8572320" cy="4200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4</xdr:row>
      <xdr:rowOff>0</xdr:rowOff>
    </xdr:from>
    <xdr:to>
      <xdr:col>38</xdr:col>
      <xdr:colOff>482400</xdr:colOff>
      <xdr:row>25</xdr:row>
      <xdr:rowOff>95040</xdr:rowOff>
    </xdr:to>
    <xdr:pic>
      <xdr:nvPicPr>
        <xdr:cNvPr id="42" name="Image 1" descr="Picture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885440" y="781200"/>
          <a:ext cx="8572320" cy="4095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146</xdr:col>
      <xdr:colOff>0</xdr:colOff>
      <xdr:row>4</xdr:row>
      <xdr:rowOff>0</xdr:rowOff>
    </xdr:from>
    <xdr:to>
      <xdr:col>159</xdr:col>
      <xdr:colOff>482400</xdr:colOff>
      <xdr:row>25</xdr:row>
      <xdr:rowOff>95040</xdr:rowOff>
    </xdr:to>
    <xdr:pic>
      <xdr:nvPicPr>
        <xdr:cNvPr id="43" name="Image 1" descr="Picture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1644480" y="781200"/>
          <a:ext cx="8572320" cy="4095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zoomScaleNormal="100" workbookViewId="0">
      <pane ySplit="4" topLeftCell="A5" activePane="bottomLeft" state="frozen"/>
      <selection pane="bottomLeft" activeCell="B5" sqref="B5"/>
    </sheetView>
  </sheetViews>
  <sheetFormatPr defaultColWidth="8.85546875" defaultRowHeight="15" x14ac:dyDescent="0.25"/>
  <cols>
    <col min="1" max="1" width="12" customWidth="1"/>
    <col min="2" max="2" width="70" customWidth="1"/>
    <col min="3" max="3" width="40" customWidth="1"/>
    <col min="4" max="4" width="60" customWidth="1"/>
    <col min="5" max="5" width="40" customWidth="1"/>
    <col min="6" max="6" width="30" customWidth="1"/>
  </cols>
  <sheetData>
    <row r="1" spans="1:6" ht="18" customHeight="1" x14ac:dyDescent="0.25">
      <c r="A1" s="10" t="s">
        <v>0</v>
      </c>
    </row>
    <row r="2" spans="1:6" x14ac:dyDescent="0.25">
      <c r="A2" s="11" t="s">
        <v>1</v>
      </c>
    </row>
    <row r="4" spans="1:6" x14ac:dyDescent="0.25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</row>
    <row r="5" spans="1:6" x14ac:dyDescent="0.25">
      <c r="A5" s="13" t="s">
        <v>8</v>
      </c>
      <c r="B5" t="s">
        <v>9</v>
      </c>
      <c r="C5" t="s">
        <v>10</v>
      </c>
      <c r="D5" t="s">
        <v>11</v>
      </c>
      <c r="F5" t="s">
        <v>12</v>
      </c>
    </row>
    <row r="6" spans="1:6" x14ac:dyDescent="0.25">
      <c r="A6" s="13" t="s">
        <v>13</v>
      </c>
      <c r="B6" t="s">
        <v>14</v>
      </c>
      <c r="C6" t="s">
        <v>15</v>
      </c>
      <c r="D6" t="s">
        <v>16</v>
      </c>
      <c r="F6" t="s">
        <v>12</v>
      </c>
    </row>
    <row r="7" spans="1:6" x14ac:dyDescent="0.25">
      <c r="A7" s="13" t="s">
        <v>17</v>
      </c>
      <c r="B7" t="s">
        <v>18</v>
      </c>
      <c r="C7" t="s">
        <v>15</v>
      </c>
      <c r="D7" t="s">
        <v>19</v>
      </c>
      <c r="F7" t="s">
        <v>12</v>
      </c>
    </row>
    <row r="8" spans="1:6" x14ac:dyDescent="0.25">
      <c r="A8" s="13" t="s">
        <v>20</v>
      </c>
      <c r="B8" t="s">
        <v>21</v>
      </c>
      <c r="C8" t="s">
        <v>15</v>
      </c>
      <c r="D8" t="s">
        <v>16</v>
      </c>
      <c r="F8" t="s">
        <v>12</v>
      </c>
    </row>
    <row r="9" spans="1:6" x14ac:dyDescent="0.25">
      <c r="A9" s="13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12</v>
      </c>
    </row>
    <row r="10" spans="1:6" x14ac:dyDescent="0.25">
      <c r="A10" s="13" t="s">
        <v>27</v>
      </c>
      <c r="B10" t="s">
        <v>28</v>
      </c>
      <c r="C10" t="s">
        <v>24</v>
      </c>
      <c r="D10" t="s">
        <v>25</v>
      </c>
      <c r="E10" t="s">
        <v>29</v>
      </c>
      <c r="F10" t="s">
        <v>12</v>
      </c>
    </row>
    <row r="11" spans="1:6" x14ac:dyDescent="0.25">
      <c r="A11" s="13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12</v>
      </c>
    </row>
    <row r="12" spans="1:6" x14ac:dyDescent="0.25">
      <c r="A12" s="13" t="s">
        <v>35</v>
      </c>
      <c r="B12" t="s">
        <v>36</v>
      </c>
      <c r="C12" t="s">
        <v>32</v>
      </c>
      <c r="D12" t="s">
        <v>37</v>
      </c>
      <c r="E12" t="s">
        <v>38</v>
      </c>
      <c r="F12" t="s">
        <v>12</v>
      </c>
    </row>
    <row r="13" spans="1:6" x14ac:dyDescent="0.25">
      <c r="A13" s="13" t="s">
        <v>39</v>
      </c>
      <c r="B13" t="s">
        <v>40</v>
      </c>
      <c r="C13" t="s">
        <v>32</v>
      </c>
      <c r="D13" t="s">
        <v>37</v>
      </c>
      <c r="E13" t="s">
        <v>41</v>
      </c>
      <c r="F13" t="s">
        <v>12</v>
      </c>
    </row>
    <row r="14" spans="1:6" x14ac:dyDescent="0.25">
      <c r="A14" s="13" t="s">
        <v>42</v>
      </c>
      <c r="B14" t="s">
        <v>43</v>
      </c>
      <c r="C14" t="s">
        <v>44</v>
      </c>
      <c r="D14" t="s">
        <v>45</v>
      </c>
      <c r="E14" t="s">
        <v>46</v>
      </c>
      <c r="F14" t="s">
        <v>12</v>
      </c>
    </row>
    <row r="15" spans="1:6" x14ac:dyDescent="0.25">
      <c r="A15" s="13" t="s">
        <v>47</v>
      </c>
      <c r="B15" t="s">
        <v>48</v>
      </c>
      <c r="C15" t="s">
        <v>49</v>
      </c>
      <c r="D15" t="s">
        <v>50</v>
      </c>
      <c r="E15" t="s">
        <v>51</v>
      </c>
      <c r="F15" t="s">
        <v>12</v>
      </c>
    </row>
    <row r="16" spans="1:6" x14ac:dyDescent="0.25">
      <c r="A16" s="13" t="s">
        <v>52</v>
      </c>
      <c r="B16" t="s">
        <v>53</v>
      </c>
      <c r="C16" t="s">
        <v>32</v>
      </c>
      <c r="D16" t="s">
        <v>54</v>
      </c>
      <c r="F16" t="s">
        <v>12</v>
      </c>
    </row>
    <row r="17" spans="1:6" x14ac:dyDescent="0.25">
      <c r="A17" s="13" t="s">
        <v>55</v>
      </c>
      <c r="B17" t="s">
        <v>56</v>
      </c>
      <c r="C17" t="s">
        <v>32</v>
      </c>
      <c r="D17" t="s">
        <v>54</v>
      </c>
      <c r="F17" t="s">
        <v>12</v>
      </c>
    </row>
    <row r="18" spans="1:6" x14ac:dyDescent="0.25">
      <c r="A18" s="13" t="s">
        <v>57</v>
      </c>
      <c r="B18" t="s">
        <v>58</v>
      </c>
      <c r="C18" t="s">
        <v>59</v>
      </c>
      <c r="D18" t="s">
        <v>60</v>
      </c>
      <c r="E18" t="s">
        <v>61</v>
      </c>
      <c r="F18" t="s">
        <v>12</v>
      </c>
    </row>
    <row r="19" spans="1:6" x14ac:dyDescent="0.25">
      <c r="A19" s="13" t="s">
        <v>62</v>
      </c>
      <c r="B19" t="s">
        <v>63</v>
      </c>
      <c r="C19" t="s">
        <v>64</v>
      </c>
      <c r="D19" t="s">
        <v>65</v>
      </c>
      <c r="F19" t="s">
        <v>66</v>
      </c>
    </row>
    <row r="20" spans="1:6" x14ac:dyDescent="0.25">
      <c r="A20" s="13" t="s">
        <v>67</v>
      </c>
      <c r="B20" t="s">
        <v>68</v>
      </c>
      <c r="C20" t="s">
        <v>64</v>
      </c>
      <c r="D20" t="s">
        <v>65</v>
      </c>
      <c r="F20" t="s">
        <v>66</v>
      </c>
    </row>
    <row r="21" spans="1:6" x14ac:dyDescent="0.25">
      <c r="A21" s="13" t="s">
        <v>69</v>
      </c>
      <c r="B21" t="s">
        <v>70</v>
      </c>
      <c r="C21" t="s">
        <v>71</v>
      </c>
      <c r="D21" t="s">
        <v>72</v>
      </c>
      <c r="F21" t="s">
        <v>12</v>
      </c>
    </row>
    <row r="22" spans="1:6" x14ac:dyDescent="0.25">
      <c r="A22" s="13" t="s">
        <v>73</v>
      </c>
      <c r="B22" t="s">
        <v>74</v>
      </c>
      <c r="C22" t="s">
        <v>64</v>
      </c>
      <c r="D22" t="s">
        <v>65</v>
      </c>
      <c r="F22" t="s">
        <v>66</v>
      </c>
    </row>
    <row r="23" spans="1:6" x14ac:dyDescent="0.25">
      <c r="A23" s="13" t="s">
        <v>75</v>
      </c>
      <c r="B23" t="s">
        <v>76</v>
      </c>
      <c r="C23" t="s">
        <v>64</v>
      </c>
      <c r="D23" t="s">
        <v>77</v>
      </c>
      <c r="F23" t="s">
        <v>66</v>
      </c>
    </row>
    <row r="24" spans="1:6" x14ac:dyDescent="0.25">
      <c r="A24" s="13" t="s">
        <v>78</v>
      </c>
      <c r="B24" t="s">
        <v>79</v>
      </c>
      <c r="C24" t="s">
        <v>80</v>
      </c>
      <c r="D24" t="s">
        <v>81</v>
      </c>
      <c r="F24" t="s">
        <v>82</v>
      </c>
    </row>
    <row r="25" spans="1:6" x14ac:dyDescent="0.25">
      <c r="A25" s="13" t="s">
        <v>83</v>
      </c>
      <c r="B25" t="s">
        <v>84</v>
      </c>
      <c r="C25" t="s">
        <v>85</v>
      </c>
      <c r="D25" t="s">
        <v>86</v>
      </c>
      <c r="F25" t="s">
        <v>82</v>
      </c>
    </row>
    <row r="26" spans="1:6" x14ac:dyDescent="0.25">
      <c r="A26" s="13" t="s">
        <v>87</v>
      </c>
      <c r="B26" t="s">
        <v>88</v>
      </c>
      <c r="C26" t="s">
        <v>32</v>
      </c>
      <c r="D26" t="s">
        <v>89</v>
      </c>
      <c r="F26" t="s">
        <v>12</v>
      </c>
    </row>
    <row r="27" spans="1:6" x14ac:dyDescent="0.25">
      <c r="A27" s="13" t="s">
        <v>90</v>
      </c>
      <c r="B27" t="s">
        <v>91</v>
      </c>
      <c r="C27" t="s">
        <v>92</v>
      </c>
      <c r="D27" t="s">
        <v>93</v>
      </c>
      <c r="F27" t="s">
        <v>12</v>
      </c>
    </row>
    <row r="28" spans="1:6" x14ac:dyDescent="0.25">
      <c r="A28" s="13" t="s">
        <v>94</v>
      </c>
      <c r="B28" t="s">
        <v>95</v>
      </c>
      <c r="C28" t="s">
        <v>96</v>
      </c>
      <c r="D28" t="s">
        <v>97</v>
      </c>
      <c r="F28" t="s">
        <v>12</v>
      </c>
    </row>
    <row r="29" spans="1:6" x14ac:dyDescent="0.25">
      <c r="A29" s="13" t="s">
        <v>98</v>
      </c>
      <c r="B29" t="s">
        <v>99</v>
      </c>
      <c r="C29" t="s">
        <v>32</v>
      </c>
      <c r="D29" t="s">
        <v>100</v>
      </c>
      <c r="F29" t="s">
        <v>12</v>
      </c>
    </row>
    <row r="30" spans="1:6" x14ac:dyDescent="0.25">
      <c r="A30" s="13" t="s">
        <v>101</v>
      </c>
      <c r="B30" t="s">
        <v>102</v>
      </c>
      <c r="C30" t="s">
        <v>32</v>
      </c>
      <c r="D30" t="s">
        <v>103</v>
      </c>
      <c r="F30" t="s">
        <v>12</v>
      </c>
    </row>
    <row r="31" spans="1:6" x14ac:dyDescent="0.25">
      <c r="A31" s="13" t="s">
        <v>104</v>
      </c>
      <c r="B31" t="s">
        <v>105</v>
      </c>
      <c r="C31" t="s">
        <v>106</v>
      </c>
      <c r="D31" t="s">
        <v>107</v>
      </c>
      <c r="F31" t="s">
        <v>82</v>
      </c>
    </row>
    <row r="32" spans="1:6" x14ac:dyDescent="0.25">
      <c r="A32" s="13" t="s">
        <v>108</v>
      </c>
      <c r="B32" t="s">
        <v>109</v>
      </c>
      <c r="C32" t="s">
        <v>110</v>
      </c>
      <c r="D32" t="s">
        <v>111</v>
      </c>
      <c r="F32" t="s">
        <v>82</v>
      </c>
    </row>
    <row r="33" spans="1:6" x14ac:dyDescent="0.25">
      <c r="A33" s="13" t="s">
        <v>112</v>
      </c>
      <c r="B33" t="s">
        <v>113</v>
      </c>
      <c r="C33" t="s">
        <v>114</v>
      </c>
      <c r="D33" t="s">
        <v>115</v>
      </c>
      <c r="F33" t="s">
        <v>82</v>
      </c>
    </row>
    <row r="34" spans="1:6" x14ac:dyDescent="0.25">
      <c r="A34" s="13" t="s">
        <v>116</v>
      </c>
      <c r="B34" t="s">
        <v>117</v>
      </c>
      <c r="C34" t="s">
        <v>118</v>
      </c>
      <c r="D34" t="s">
        <v>119</v>
      </c>
      <c r="F34" t="s">
        <v>82</v>
      </c>
    </row>
    <row r="35" spans="1:6" x14ac:dyDescent="0.25">
      <c r="A35" s="13" t="s">
        <v>120</v>
      </c>
      <c r="B35" t="s">
        <v>121</v>
      </c>
      <c r="C35" t="s">
        <v>122</v>
      </c>
      <c r="D35" t="s">
        <v>123</v>
      </c>
      <c r="F35" t="s">
        <v>82</v>
      </c>
    </row>
    <row r="36" spans="1:6" x14ac:dyDescent="0.25">
      <c r="A36" s="13" t="s">
        <v>124</v>
      </c>
      <c r="B36" t="s">
        <v>125</v>
      </c>
      <c r="C36" t="s">
        <v>126</v>
      </c>
      <c r="D36" t="s">
        <v>127</v>
      </c>
      <c r="F36" t="s">
        <v>82</v>
      </c>
    </row>
    <row r="37" spans="1:6" x14ac:dyDescent="0.25">
      <c r="A37" s="13" t="s">
        <v>128</v>
      </c>
      <c r="B37" t="s">
        <v>129</v>
      </c>
      <c r="C37" t="s">
        <v>130</v>
      </c>
      <c r="D37" t="s">
        <v>131</v>
      </c>
      <c r="F37" t="s">
        <v>82</v>
      </c>
    </row>
    <row r="38" spans="1:6" x14ac:dyDescent="0.25">
      <c r="A38" s="13" t="s">
        <v>132</v>
      </c>
      <c r="B38" t="s">
        <v>133</v>
      </c>
      <c r="C38" t="s">
        <v>134</v>
      </c>
      <c r="D38" t="s">
        <v>135</v>
      </c>
      <c r="F38" t="s">
        <v>82</v>
      </c>
    </row>
    <row r="39" spans="1:6" x14ac:dyDescent="0.25">
      <c r="A39" s="13" t="s">
        <v>136</v>
      </c>
      <c r="B39" t="s">
        <v>137</v>
      </c>
      <c r="C39" t="s">
        <v>138</v>
      </c>
      <c r="D39" t="s">
        <v>139</v>
      </c>
      <c r="F39" t="s">
        <v>12</v>
      </c>
    </row>
    <row r="40" spans="1:6" x14ac:dyDescent="0.25">
      <c r="A40" s="13" t="s">
        <v>140</v>
      </c>
      <c r="B40" t="s">
        <v>141</v>
      </c>
      <c r="C40" t="s">
        <v>32</v>
      </c>
      <c r="D40" t="s">
        <v>142</v>
      </c>
      <c r="F40" t="s">
        <v>12</v>
      </c>
    </row>
    <row r="41" spans="1:6" x14ac:dyDescent="0.25">
      <c r="A41" s="13" t="s">
        <v>143</v>
      </c>
      <c r="B41" t="s">
        <v>144</v>
      </c>
      <c r="C41" t="s">
        <v>145</v>
      </c>
      <c r="D41" t="s">
        <v>146</v>
      </c>
      <c r="F41" t="s">
        <v>12</v>
      </c>
    </row>
    <row r="42" spans="1:6" x14ac:dyDescent="0.25">
      <c r="A42" s="13" t="s">
        <v>147</v>
      </c>
      <c r="B42" t="s">
        <v>148</v>
      </c>
      <c r="C42" t="s">
        <v>149</v>
      </c>
      <c r="D42" t="s">
        <v>150</v>
      </c>
      <c r="F42" t="s">
        <v>12</v>
      </c>
    </row>
    <row r="43" spans="1:6" x14ac:dyDescent="0.25">
      <c r="A43" s="13" t="s">
        <v>151</v>
      </c>
      <c r="B43" t="s">
        <v>152</v>
      </c>
      <c r="C43" t="s">
        <v>153</v>
      </c>
      <c r="D43" t="s">
        <v>154</v>
      </c>
      <c r="F43" t="s">
        <v>12</v>
      </c>
    </row>
    <row r="44" spans="1:6" x14ac:dyDescent="0.25">
      <c r="A44" s="13" t="s">
        <v>155</v>
      </c>
      <c r="B44" t="s">
        <v>156</v>
      </c>
      <c r="C44" t="s">
        <v>145</v>
      </c>
      <c r="D44" t="s">
        <v>157</v>
      </c>
      <c r="F44" t="s">
        <v>12</v>
      </c>
    </row>
    <row r="45" spans="1:6" x14ac:dyDescent="0.25">
      <c r="A45" s="13" t="s">
        <v>158</v>
      </c>
      <c r="B45" t="s">
        <v>159</v>
      </c>
      <c r="C45" t="s">
        <v>160</v>
      </c>
      <c r="D45" t="s">
        <v>161</v>
      </c>
      <c r="E45" t="s">
        <v>162</v>
      </c>
      <c r="F45" t="s">
        <v>12</v>
      </c>
    </row>
    <row r="46" spans="1:6" x14ac:dyDescent="0.25">
      <c r="A46" s="13" t="s">
        <v>163</v>
      </c>
      <c r="B46" t="s">
        <v>164</v>
      </c>
      <c r="C46" t="s">
        <v>165</v>
      </c>
      <c r="D46" t="s">
        <v>166</v>
      </c>
      <c r="F46" t="s">
        <v>66</v>
      </c>
    </row>
    <row r="47" spans="1:6" x14ac:dyDescent="0.25">
      <c r="A47" s="13" t="s">
        <v>167</v>
      </c>
      <c r="B47" t="s">
        <v>168</v>
      </c>
      <c r="C47" t="s">
        <v>169</v>
      </c>
      <c r="D47" t="s">
        <v>170</v>
      </c>
      <c r="F47" t="s">
        <v>12</v>
      </c>
    </row>
    <row r="48" spans="1:6" x14ac:dyDescent="0.25">
      <c r="A48" s="13" t="s">
        <v>171</v>
      </c>
      <c r="B48" t="s">
        <v>172</v>
      </c>
      <c r="C48" t="s">
        <v>173</v>
      </c>
      <c r="D48" t="s">
        <v>174</v>
      </c>
      <c r="F48" t="s">
        <v>12</v>
      </c>
    </row>
  </sheetData>
  <hyperlinks>
    <hyperlink ref="A5" location="'Slika 1'!A1" display="Slika 1" xr:uid="{00000000-0004-0000-0000-000000000000}"/>
    <hyperlink ref="A6" location="'Slika 2'!A1" display="Slika 2" xr:uid="{00000000-0004-0000-0000-000001000000}"/>
    <hyperlink ref="A7" location="'Slika 3'!A1" display="Slika 3" xr:uid="{00000000-0004-0000-0000-000002000000}"/>
    <hyperlink ref="A8" location="'Slika 4'!A1" display="Slika 4" xr:uid="{00000000-0004-0000-0000-000003000000}"/>
    <hyperlink ref="A9" location="'Slika 5'!A1" display="Slika 5" xr:uid="{00000000-0004-0000-0000-000004000000}"/>
    <hyperlink ref="A10" location="'Slika 6'!A1" display="Slika 6" xr:uid="{00000000-0004-0000-0000-000005000000}"/>
    <hyperlink ref="A11" location="'Slika 7'!A1" display="Slika 7" xr:uid="{00000000-0004-0000-0000-000006000000}"/>
    <hyperlink ref="A12" location="'Slika 8'!A1" display="Slika 8" xr:uid="{00000000-0004-0000-0000-000007000000}"/>
    <hyperlink ref="A13" location="'Slika 9'!A1" display="Slika 9" xr:uid="{00000000-0004-0000-0000-000008000000}"/>
    <hyperlink ref="A14" location="'Slika 10'!A1" display="Slika 10" xr:uid="{00000000-0004-0000-0000-000009000000}"/>
    <hyperlink ref="A15" location="'Slika 11'!A1" display="Slika 11" xr:uid="{00000000-0004-0000-0000-00000A000000}"/>
    <hyperlink ref="A16" location="'Slika 12'!A1" display="Slika 12" xr:uid="{00000000-0004-0000-0000-00000B000000}"/>
    <hyperlink ref="A17" location="'Slika 13'!A1" display="Slika 13" xr:uid="{00000000-0004-0000-0000-00000C000000}"/>
    <hyperlink ref="A18" location="'Slika 14'!A1" display="Slika 14" xr:uid="{00000000-0004-0000-0000-00000D000000}"/>
    <hyperlink ref="A19" location="'Slika 15'!A1" display="Slika 15" xr:uid="{00000000-0004-0000-0000-00000E000000}"/>
    <hyperlink ref="A20" location="'Slika 16'!A1" display="Slika 16" xr:uid="{00000000-0004-0000-0000-00000F000000}"/>
    <hyperlink ref="A21" location="'Slika 17'!A1" display="Slika 17" xr:uid="{00000000-0004-0000-0000-000010000000}"/>
    <hyperlink ref="A22" location="'Slika 18'!A1" display="Slika 18" xr:uid="{00000000-0004-0000-0000-000011000000}"/>
    <hyperlink ref="A23" location="'Tablica 1'!A1" display="Tablica 1" xr:uid="{00000000-0004-0000-0000-000012000000}"/>
    <hyperlink ref="A24" location="'Slika O1'!A1" display="Slika O1" xr:uid="{00000000-0004-0000-0000-000013000000}"/>
    <hyperlink ref="A25" location="'Tablica O1'!A1" display="Tablica O1" xr:uid="{00000000-0004-0000-0000-000014000000}"/>
    <hyperlink ref="A26" location="'Slika 19'!A1" display="Slika 19" xr:uid="{00000000-0004-0000-0000-000015000000}"/>
    <hyperlink ref="A27" location="'Slika 20'!A1" display="Slika 20" xr:uid="{00000000-0004-0000-0000-000016000000}"/>
    <hyperlink ref="A28" location="'Slika 21'!A1" display="Slika 21" xr:uid="{00000000-0004-0000-0000-000017000000}"/>
    <hyperlink ref="A29" location="'Slika 22'!A1" display="Slika 22" xr:uid="{00000000-0004-0000-0000-000018000000}"/>
    <hyperlink ref="A30" location="'Slika 23'!A1" display="Slika 23" xr:uid="{00000000-0004-0000-0000-000019000000}"/>
    <hyperlink ref="A31" location="'Slika 24'!A1" display="Slika 24" xr:uid="{00000000-0004-0000-0000-00001A000000}"/>
    <hyperlink ref="A32" location="'Slika 25'!A1" display="Slika 25" xr:uid="{00000000-0004-0000-0000-00001B000000}"/>
    <hyperlink ref="A33" location="'Slika 26'!A1" display="Slika 26" xr:uid="{00000000-0004-0000-0000-00001C000000}"/>
    <hyperlink ref="A34" location="'Slika 27'!A1" display="Slika 27" xr:uid="{00000000-0004-0000-0000-00001D000000}"/>
    <hyperlink ref="A35" location="'Slika 28'!A1" display="Slika 28" xr:uid="{00000000-0004-0000-0000-00001E000000}"/>
    <hyperlink ref="A36" location="'Slika 29'!A1" display="Slika 29" xr:uid="{00000000-0004-0000-0000-00001F000000}"/>
    <hyperlink ref="A37" location="'Slika 30'!A1" display="Slika 30" xr:uid="{00000000-0004-0000-0000-000020000000}"/>
    <hyperlink ref="A38" location="'Slika 31'!A1" display="Slika 31" xr:uid="{00000000-0004-0000-0000-000021000000}"/>
    <hyperlink ref="A39" location="'Slika 32'!A1" display="Slika 32" xr:uid="{00000000-0004-0000-0000-000022000000}"/>
    <hyperlink ref="A40" location="'Slika 33'!A1" display="Slika 33" xr:uid="{00000000-0004-0000-0000-000023000000}"/>
    <hyperlink ref="A41" location="'Slika 34'!A1" display="Slika 34" xr:uid="{00000000-0004-0000-0000-000024000000}"/>
    <hyperlink ref="A42" location="'Slika 35'!A1" display="Slika 35" xr:uid="{00000000-0004-0000-0000-000025000000}"/>
    <hyperlink ref="A43" location="'Tablica 2'!A1" display="Tablica 2" xr:uid="{00000000-0004-0000-0000-000026000000}"/>
    <hyperlink ref="A44" location="'Slika 36'!A1" display="Slika 36" xr:uid="{00000000-0004-0000-0000-000027000000}"/>
    <hyperlink ref="A45" location="'Slika 37'!A1" display="Slika 37" xr:uid="{00000000-0004-0000-0000-000028000000}"/>
    <hyperlink ref="A46" location="'Slika 38'!A1" display="Slika 38" xr:uid="{00000000-0004-0000-0000-000029000000}"/>
    <hyperlink ref="A47" location="'Tablica A'!A1" display="Tablica A" xr:uid="{00000000-0004-0000-0000-00002A000000}"/>
    <hyperlink ref="A48" location="'Tablica B'!A1" display="Tablica B" xr:uid="{00000000-0004-0000-0000-00002B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45"/>
  <sheetViews>
    <sheetView zoomScaleNormal="100" workbookViewId="0"/>
  </sheetViews>
  <sheetFormatPr defaultColWidth="8.85546875" defaultRowHeight="15" x14ac:dyDescent="0.25"/>
  <cols>
    <col min="1" max="1" width="28.85546875" customWidth="1"/>
    <col min="3" max="3" width="8.28515625" customWidth="1"/>
    <col min="51" max="51" width="8.28515625" customWidth="1"/>
  </cols>
  <sheetData>
    <row r="1" spans="1:53" ht="16.5" customHeight="1" x14ac:dyDescent="0.25">
      <c r="A1" s="14" t="s">
        <v>175</v>
      </c>
      <c r="B1" s="15"/>
      <c r="C1" s="15"/>
      <c r="D1" s="15"/>
      <c r="BA1" s="16" t="s">
        <v>8</v>
      </c>
    </row>
    <row r="2" spans="1:53" x14ac:dyDescent="0.25">
      <c r="A2" s="17" t="s">
        <v>176</v>
      </c>
      <c r="B2" s="17"/>
      <c r="C2" s="17"/>
      <c r="D2" s="17"/>
      <c r="E2" s="17"/>
      <c r="F2" s="17"/>
      <c r="G2" s="17"/>
      <c r="H2" s="17"/>
      <c r="BA2" s="18" t="s">
        <v>9</v>
      </c>
    </row>
    <row r="3" spans="1:53" x14ac:dyDescent="0.25">
      <c r="A3" s="19" t="s">
        <v>177</v>
      </c>
      <c r="B3" s="19"/>
      <c r="C3" s="19"/>
      <c r="D3" s="19"/>
      <c r="E3" s="19"/>
      <c r="F3" s="20"/>
      <c r="G3" s="20"/>
      <c r="H3" s="20"/>
      <c r="BA3" s="21" t="s">
        <v>178</v>
      </c>
    </row>
    <row r="4" spans="1:53" x14ac:dyDescent="0.25">
      <c r="A4" s="22" t="s">
        <v>179</v>
      </c>
      <c r="B4" s="23"/>
    </row>
    <row r="5" spans="1:53" x14ac:dyDescent="0.25">
      <c r="A5" s="24" t="s">
        <v>180</v>
      </c>
      <c r="B5" s="25"/>
    </row>
    <row r="6" spans="1:53" x14ac:dyDescent="0.25">
      <c r="A6" s="24"/>
      <c r="B6" s="26" t="s">
        <v>181</v>
      </c>
    </row>
    <row r="7" spans="1:53" ht="25.5" customHeight="1" x14ac:dyDescent="0.25">
      <c r="A7" s="24"/>
      <c r="B7" s="27" t="s">
        <v>182</v>
      </c>
    </row>
    <row r="8" spans="1:53" x14ac:dyDescent="0.25">
      <c r="A8" s="9"/>
      <c r="B8" s="9"/>
      <c r="C8" s="28" t="s">
        <v>183</v>
      </c>
      <c r="D8" s="29"/>
      <c r="E8" s="30"/>
      <c r="F8" s="28" t="s">
        <v>184</v>
      </c>
      <c r="G8" s="29"/>
      <c r="H8" s="30"/>
      <c r="I8" s="28" t="s">
        <v>185</v>
      </c>
      <c r="J8" s="29"/>
      <c r="K8" s="30"/>
      <c r="L8" s="28" t="s">
        <v>186</v>
      </c>
      <c r="M8" s="29"/>
      <c r="N8" s="30"/>
      <c r="O8" s="28" t="s">
        <v>187</v>
      </c>
      <c r="P8" s="29"/>
      <c r="Q8" s="30"/>
      <c r="R8" s="28" t="s">
        <v>188</v>
      </c>
      <c r="S8" s="29"/>
      <c r="T8" s="30"/>
      <c r="U8" s="28" t="s">
        <v>189</v>
      </c>
      <c r="V8" s="29"/>
      <c r="W8" s="30"/>
      <c r="X8" s="28" t="s">
        <v>190</v>
      </c>
      <c r="Y8" s="29"/>
      <c r="Z8" s="30"/>
      <c r="AA8" s="28" t="s">
        <v>191</v>
      </c>
      <c r="AB8" s="29"/>
      <c r="AC8" s="30"/>
      <c r="AD8" s="28" t="s">
        <v>192</v>
      </c>
      <c r="AE8" s="29"/>
      <c r="AF8" s="30"/>
      <c r="AG8" s="28" t="s">
        <v>193</v>
      </c>
      <c r="AH8" s="29"/>
      <c r="AI8" s="30"/>
      <c r="AJ8" s="28" t="s">
        <v>194</v>
      </c>
      <c r="AK8" s="29"/>
      <c r="AL8" s="30"/>
      <c r="AM8" s="28" t="s">
        <v>195</v>
      </c>
      <c r="AN8" s="29"/>
      <c r="AO8" s="30"/>
      <c r="AP8" s="28" t="s">
        <v>196</v>
      </c>
      <c r="AQ8" s="29"/>
      <c r="AR8" s="30"/>
      <c r="AS8" s="28" t="s">
        <v>197</v>
      </c>
      <c r="AT8" s="29"/>
      <c r="AU8" s="29"/>
      <c r="AV8" s="28" t="s">
        <v>198</v>
      </c>
      <c r="AW8" s="29"/>
      <c r="AX8" s="29"/>
      <c r="AY8" s="28" t="s">
        <v>199</v>
      </c>
    </row>
    <row r="9" spans="1:53" x14ac:dyDescent="0.25">
      <c r="A9" s="9"/>
      <c r="B9" s="9"/>
      <c r="C9" s="31" t="s">
        <v>200</v>
      </c>
      <c r="D9" s="32" t="s">
        <v>201</v>
      </c>
      <c r="E9" s="32" t="s">
        <v>202</v>
      </c>
      <c r="F9" s="32" t="s">
        <v>200</v>
      </c>
      <c r="G9" s="32" t="s">
        <v>201</v>
      </c>
      <c r="H9" s="32" t="s">
        <v>202</v>
      </c>
      <c r="I9" s="32" t="s">
        <v>200</v>
      </c>
      <c r="J9" s="32" t="s">
        <v>201</v>
      </c>
      <c r="K9" s="32" t="s">
        <v>202</v>
      </c>
      <c r="L9" s="32" t="s">
        <v>200</v>
      </c>
      <c r="M9" s="32" t="s">
        <v>201</v>
      </c>
      <c r="N9" s="32" t="s">
        <v>202</v>
      </c>
      <c r="O9" s="32" t="s">
        <v>200</v>
      </c>
      <c r="P9" s="32" t="s">
        <v>201</v>
      </c>
      <c r="Q9" s="32" t="s">
        <v>202</v>
      </c>
      <c r="R9" s="32" t="s">
        <v>200</v>
      </c>
      <c r="S9" s="32" t="s">
        <v>201</v>
      </c>
      <c r="T9" s="32" t="s">
        <v>202</v>
      </c>
      <c r="U9" s="32" t="s">
        <v>200</v>
      </c>
      <c r="V9" s="32" t="s">
        <v>201</v>
      </c>
      <c r="W9" s="32" t="s">
        <v>202</v>
      </c>
      <c r="X9" s="32" t="s">
        <v>200</v>
      </c>
      <c r="Y9" s="32" t="s">
        <v>201</v>
      </c>
      <c r="Z9" s="32" t="s">
        <v>202</v>
      </c>
      <c r="AA9" s="32" t="s">
        <v>200</v>
      </c>
      <c r="AB9" s="32" t="s">
        <v>201</v>
      </c>
      <c r="AC9" s="32" t="s">
        <v>202</v>
      </c>
      <c r="AD9" s="32" t="s">
        <v>200</v>
      </c>
      <c r="AE9" s="32" t="s">
        <v>201</v>
      </c>
      <c r="AF9" s="32" t="s">
        <v>202</v>
      </c>
      <c r="AG9" s="32" t="s">
        <v>200</v>
      </c>
      <c r="AH9" s="32" t="s">
        <v>201</v>
      </c>
      <c r="AI9" s="32" t="s">
        <v>202</v>
      </c>
      <c r="AJ9" s="32" t="s">
        <v>200</v>
      </c>
      <c r="AK9" s="32" t="s">
        <v>201</v>
      </c>
      <c r="AL9" s="32" t="s">
        <v>202</v>
      </c>
      <c r="AM9" s="32" t="s">
        <v>200</v>
      </c>
      <c r="AN9" s="32" t="s">
        <v>201</v>
      </c>
      <c r="AO9" s="32" t="s">
        <v>202</v>
      </c>
      <c r="AP9" s="32" t="s">
        <v>200</v>
      </c>
      <c r="AQ9" s="32" t="s">
        <v>201</v>
      </c>
      <c r="AR9" s="32" t="s">
        <v>202</v>
      </c>
      <c r="AS9" s="33" t="s">
        <v>200</v>
      </c>
      <c r="AT9" s="32" t="s">
        <v>201</v>
      </c>
      <c r="AU9" s="33" t="s">
        <v>202</v>
      </c>
      <c r="AV9" s="33" t="s">
        <v>200</v>
      </c>
      <c r="AW9" s="32" t="s">
        <v>201</v>
      </c>
      <c r="AX9" s="33" t="s">
        <v>202</v>
      </c>
      <c r="AY9" s="33" t="s">
        <v>200</v>
      </c>
    </row>
    <row r="10" spans="1:53" ht="25.5" customHeight="1" x14ac:dyDescent="0.25">
      <c r="A10" s="34" t="s">
        <v>203</v>
      </c>
      <c r="B10" s="35" t="s">
        <v>204</v>
      </c>
      <c r="C10" s="36">
        <v>1436.06078704625</v>
      </c>
      <c r="D10" s="36">
        <v>1474.6831242949099</v>
      </c>
      <c r="E10" s="36">
        <v>1456.10193111686</v>
      </c>
      <c r="F10" s="36">
        <v>1603.4242484571</v>
      </c>
      <c r="G10" s="36">
        <v>1529.8958125954</v>
      </c>
      <c r="H10" s="36">
        <v>1561.3511181896599</v>
      </c>
      <c r="I10" s="36">
        <v>1580.59592540978</v>
      </c>
      <c r="J10" s="36">
        <v>1475.7449067622299</v>
      </c>
      <c r="K10" s="36">
        <v>1535.60289335722</v>
      </c>
      <c r="L10" s="37">
        <v>1404.2073130267399</v>
      </c>
      <c r="M10" s="37">
        <v>1362.9305196098001</v>
      </c>
      <c r="N10" s="37">
        <v>1383.76800053089</v>
      </c>
      <c r="O10" s="36">
        <v>1364.3904705023599</v>
      </c>
      <c r="P10" s="37">
        <v>1419.7358816112601</v>
      </c>
      <c r="Q10" s="37">
        <v>1396.7748357555199</v>
      </c>
      <c r="R10" s="36">
        <v>1518.2162054549101</v>
      </c>
      <c r="S10" s="37">
        <v>1359.61244939943</v>
      </c>
      <c r="T10" s="37">
        <v>1418.54137633552</v>
      </c>
      <c r="U10" s="36">
        <v>1350.9854668524799</v>
      </c>
      <c r="V10" s="37">
        <v>1313.82308049638</v>
      </c>
      <c r="W10" s="37">
        <v>1331.7406596323599</v>
      </c>
      <c r="X10" s="36">
        <v>1372.0883933903999</v>
      </c>
      <c r="Y10" s="36">
        <v>1467.91426106576</v>
      </c>
      <c r="Z10" s="36">
        <v>1424.6466255226001</v>
      </c>
      <c r="AA10" s="36">
        <v>1437.2552923219901</v>
      </c>
      <c r="AB10" s="36">
        <v>1590.81558165771</v>
      </c>
      <c r="AC10" s="36">
        <v>1521.7997212821001</v>
      </c>
      <c r="AD10" s="36">
        <v>1611.5203397703899</v>
      </c>
      <c r="AE10" s="36">
        <v>1658.1060455239201</v>
      </c>
      <c r="AF10" s="36">
        <v>1637.5340102196601</v>
      </c>
      <c r="AG10" s="36">
        <v>1702.0372951091599</v>
      </c>
      <c r="AH10" s="36">
        <v>1678.01446678612</v>
      </c>
      <c r="AI10" s="36">
        <v>1688.7650142677001</v>
      </c>
      <c r="AJ10" s="36">
        <v>1776.49479062977</v>
      </c>
      <c r="AK10" s="36">
        <v>1863.16278452452</v>
      </c>
      <c r="AL10" s="36">
        <v>1820.02787178977</v>
      </c>
      <c r="AM10" s="36">
        <v>2131.2628575220701</v>
      </c>
      <c r="AN10" s="36">
        <v>2237.3083814453498</v>
      </c>
      <c r="AO10" s="36">
        <v>2188.4663879487698</v>
      </c>
      <c r="AP10" s="36">
        <v>2219</v>
      </c>
      <c r="AQ10" s="36">
        <v>2278</v>
      </c>
      <c r="AR10" s="36">
        <v>2246</v>
      </c>
      <c r="AS10" s="38">
        <v>2377</v>
      </c>
      <c r="AT10" s="38">
        <v>2615</v>
      </c>
      <c r="AU10" s="38">
        <v>2504</v>
      </c>
      <c r="AV10" s="38">
        <v>2754</v>
      </c>
      <c r="AW10" s="38">
        <v>2861</v>
      </c>
      <c r="AX10" s="38">
        <v>2809</v>
      </c>
      <c r="AY10" s="36">
        <v>2994</v>
      </c>
    </row>
    <row r="11" spans="1:53" ht="24" x14ac:dyDescent="0.25">
      <c r="A11" s="39" t="s">
        <v>205</v>
      </c>
      <c r="B11" s="40" t="s">
        <v>205</v>
      </c>
      <c r="C11" s="36">
        <v>1609.13132921893</v>
      </c>
      <c r="D11" s="36">
        <v>1657.17698586502</v>
      </c>
      <c r="E11" s="36">
        <v>1635.4104452850199</v>
      </c>
      <c r="F11" s="36">
        <v>1672.57283164112</v>
      </c>
      <c r="G11" s="36">
        <v>1615.50202402283</v>
      </c>
      <c r="H11" s="36">
        <v>1638.8612383038001</v>
      </c>
      <c r="I11" s="36">
        <v>1659.6987192249001</v>
      </c>
      <c r="J11" s="36">
        <v>1666.0694140288001</v>
      </c>
      <c r="K11" s="36">
        <v>1662.2204525847801</v>
      </c>
      <c r="L11" s="37">
        <v>1509.4565000995401</v>
      </c>
      <c r="M11" s="37">
        <v>1436.9898467051601</v>
      </c>
      <c r="N11" s="37">
        <v>1473.7540646360101</v>
      </c>
      <c r="O11" s="36">
        <v>1582.4540447275899</v>
      </c>
      <c r="P11" s="37">
        <v>1590.28469042405</v>
      </c>
      <c r="Q11" s="37">
        <v>1587.0993430220999</v>
      </c>
      <c r="R11" s="36">
        <v>1652.1335191452699</v>
      </c>
      <c r="S11" s="37">
        <v>1508.9256088658799</v>
      </c>
      <c r="T11" s="37">
        <v>1565.7309708673399</v>
      </c>
      <c r="U11" s="36">
        <v>1484.37188930918</v>
      </c>
      <c r="V11" s="37">
        <v>1317.4065963235801</v>
      </c>
      <c r="W11" s="37">
        <v>1386.2897338907701</v>
      </c>
      <c r="X11" s="36">
        <v>1547.0170548808801</v>
      </c>
      <c r="Y11" s="36">
        <v>1644.4355962572199</v>
      </c>
      <c r="Z11" s="36">
        <v>1605.6805362001501</v>
      </c>
      <c r="AA11" s="36">
        <v>1645.36465591612</v>
      </c>
      <c r="AB11" s="36">
        <v>1720.6184882872101</v>
      </c>
      <c r="AC11" s="36">
        <v>1692.0830844780701</v>
      </c>
      <c r="AD11" s="36">
        <v>1645.7628243413601</v>
      </c>
      <c r="AE11" s="36">
        <v>1757.1172606012301</v>
      </c>
      <c r="AF11" s="36">
        <v>1703.3645231933101</v>
      </c>
      <c r="AG11" s="36">
        <v>1897.8034375207401</v>
      </c>
      <c r="AH11" s="36">
        <v>1831.9729245470801</v>
      </c>
      <c r="AI11" s="36">
        <v>1859.84471431416</v>
      </c>
      <c r="AJ11" s="36">
        <v>1874.97511447342</v>
      </c>
      <c r="AK11" s="36">
        <v>2030.9244143606099</v>
      </c>
      <c r="AL11" s="36">
        <v>1947.30904505939</v>
      </c>
      <c r="AM11" s="36">
        <v>2454.3101732032701</v>
      </c>
      <c r="AN11" s="36">
        <v>2732.7626252571499</v>
      </c>
      <c r="AO11" s="36">
        <v>2577.7423850288701</v>
      </c>
      <c r="AP11" s="36">
        <v>2623</v>
      </c>
      <c r="AQ11" s="36">
        <v>2762</v>
      </c>
      <c r="AR11" s="36">
        <v>2684</v>
      </c>
      <c r="AS11" s="38">
        <v>2830</v>
      </c>
      <c r="AT11" s="38">
        <v>2992</v>
      </c>
      <c r="AU11" s="38">
        <v>2917</v>
      </c>
      <c r="AV11" s="38">
        <v>2958</v>
      </c>
      <c r="AW11" s="38">
        <v>3428</v>
      </c>
      <c r="AX11" s="38">
        <v>3129</v>
      </c>
      <c r="AY11" s="36">
        <v>3518</v>
      </c>
    </row>
    <row r="12" spans="1:53" ht="39" customHeight="1" x14ac:dyDescent="0.25">
      <c r="A12" s="39" t="s">
        <v>206</v>
      </c>
      <c r="B12" s="40" t="s">
        <v>207</v>
      </c>
      <c r="C12" s="36">
        <v>1281.96960647687</v>
      </c>
      <c r="D12" s="36">
        <v>1269.09549406065</v>
      </c>
      <c r="E12" s="36">
        <v>1275.59891167297</v>
      </c>
      <c r="F12" s="36">
        <v>1507.0674895480799</v>
      </c>
      <c r="G12" s="36">
        <v>1384.6970601897899</v>
      </c>
      <c r="H12" s="36">
        <v>1440.70608534077</v>
      </c>
      <c r="I12" s="41">
        <v>1446.6786117194199</v>
      </c>
      <c r="J12" s="41">
        <v>1262.0611852146801</v>
      </c>
      <c r="K12" s="41">
        <v>1356.55982480589</v>
      </c>
      <c r="L12" s="41">
        <v>1256.0886588360199</v>
      </c>
      <c r="M12" s="41">
        <v>1261.92846240627</v>
      </c>
      <c r="N12" s="41">
        <v>1259.0085606211401</v>
      </c>
      <c r="O12" s="41">
        <v>1193.3107704559</v>
      </c>
      <c r="P12" s="37">
        <v>1261.2648483641899</v>
      </c>
      <c r="Q12" s="37">
        <v>1231.6676620877299</v>
      </c>
      <c r="R12" s="36">
        <v>1370.49571968943</v>
      </c>
      <c r="S12" s="37">
        <v>1226.49147255956</v>
      </c>
      <c r="T12" s="37">
        <v>1276.3952485234599</v>
      </c>
      <c r="U12" s="36">
        <v>1242.41820956932</v>
      </c>
      <c r="V12" s="37">
        <v>1308.6468909682101</v>
      </c>
      <c r="W12" s="37">
        <v>1271.74995022895</v>
      </c>
      <c r="X12" s="36">
        <v>1262.8575220651701</v>
      </c>
      <c r="Y12" s="36">
        <v>1305.7269891830899</v>
      </c>
      <c r="Z12" s="36">
        <v>1284.6240626451699</v>
      </c>
      <c r="AA12" s="36">
        <v>1298.69268033712</v>
      </c>
      <c r="AB12" s="36">
        <v>1441.7678678080799</v>
      </c>
      <c r="AC12" s="36">
        <v>1368.3721547548</v>
      </c>
      <c r="AD12" s="36">
        <v>1560.1566129139301</v>
      </c>
      <c r="AE12" s="36">
        <v>1554.9804233857601</v>
      </c>
      <c r="AF12" s="36">
        <v>1557.10398832039</v>
      </c>
      <c r="AG12" s="36">
        <v>1494.8569911739301</v>
      </c>
      <c r="AH12" s="36">
        <v>1478.5320857389299</v>
      </c>
      <c r="AI12" s="36">
        <v>1486.23000862698</v>
      </c>
      <c r="AJ12" s="36">
        <v>1638.72851549539</v>
      </c>
      <c r="AK12" s="36">
        <v>1694.47209502953</v>
      </c>
      <c r="AL12" s="36">
        <v>1669.25476143075</v>
      </c>
      <c r="AM12" s="36">
        <v>1745.96854469441</v>
      </c>
      <c r="AN12" s="36">
        <v>1946.3799854004901</v>
      </c>
      <c r="AO12" s="36">
        <v>1869.66620213684</v>
      </c>
      <c r="AP12" s="36">
        <v>1916</v>
      </c>
      <c r="AQ12" s="36">
        <v>1966</v>
      </c>
      <c r="AR12" s="36">
        <v>1940</v>
      </c>
      <c r="AS12" s="38">
        <v>2059</v>
      </c>
      <c r="AT12" s="38">
        <v>2346</v>
      </c>
      <c r="AU12" s="38">
        <v>2211</v>
      </c>
      <c r="AV12" s="38">
        <v>2511</v>
      </c>
      <c r="AW12" s="38">
        <v>2624</v>
      </c>
      <c r="AX12" s="38">
        <v>2581</v>
      </c>
      <c r="AY12" s="36">
        <v>2754</v>
      </c>
    </row>
    <row r="13" spans="1:53" ht="39" customHeight="1" x14ac:dyDescent="0.25">
      <c r="A13" s="34" t="s">
        <v>208</v>
      </c>
      <c r="B13" s="35" t="s">
        <v>209</v>
      </c>
      <c r="C13" s="42"/>
      <c r="D13" s="42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2"/>
      <c r="P13" s="43"/>
      <c r="Q13" s="43"/>
      <c r="R13" s="42"/>
      <c r="S13" s="43"/>
      <c r="T13" s="43"/>
      <c r="U13" s="42"/>
      <c r="V13" s="43"/>
      <c r="W13" s="43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4"/>
      <c r="AT13" s="44"/>
      <c r="AU13" s="44"/>
      <c r="AV13" s="44"/>
      <c r="AW13" s="44"/>
      <c r="AX13" s="44"/>
      <c r="AY13" s="42"/>
    </row>
    <row r="14" spans="1:53" ht="103.5" customHeight="1" x14ac:dyDescent="0.25">
      <c r="A14" s="45" t="s">
        <v>210</v>
      </c>
      <c r="B14" s="46" t="s">
        <v>211</v>
      </c>
      <c r="C14" s="47"/>
      <c r="D14" s="47"/>
      <c r="E14" s="47"/>
      <c r="F14" s="47"/>
      <c r="G14" s="47"/>
      <c r="H14" s="47"/>
      <c r="I14" s="42"/>
      <c r="J14" s="42"/>
      <c r="K14" s="48"/>
      <c r="L14" s="48"/>
      <c r="M14" s="48"/>
      <c r="N14" s="48"/>
      <c r="O14" s="49"/>
      <c r="P14" s="49"/>
      <c r="Q14" s="48"/>
      <c r="R14" s="49"/>
      <c r="S14" s="49"/>
      <c r="T14" s="49"/>
      <c r="U14" s="50"/>
      <c r="V14" s="48"/>
      <c r="W14" s="48"/>
      <c r="X14" s="50"/>
      <c r="Y14" s="50"/>
      <c r="Z14" s="50"/>
      <c r="AA14" s="50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4"/>
      <c r="AT14" s="44"/>
      <c r="AU14" s="44"/>
      <c r="AV14" s="44"/>
      <c r="AW14" s="44"/>
      <c r="AX14" s="44"/>
      <c r="AY14" s="42"/>
    </row>
    <row r="15" spans="1:53" ht="39" customHeight="1" x14ac:dyDescent="0.25">
      <c r="A15" s="39" t="s">
        <v>203</v>
      </c>
      <c r="B15" s="40" t="s">
        <v>204</v>
      </c>
      <c r="C15" s="36">
        <v>1541.44269692747</v>
      </c>
      <c r="D15" s="36">
        <v>1569.97810073661</v>
      </c>
      <c r="E15" s="36">
        <v>1556.44037427832</v>
      </c>
      <c r="F15" s="36">
        <v>1614.3075187470999</v>
      </c>
      <c r="G15" s="36">
        <v>1532.8157143805199</v>
      </c>
      <c r="H15" s="36">
        <v>1567.5890901851501</v>
      </c>
      <c r="I15" s="36">
        <v>1583.64855000332</v>
      </c>
      <c r="J15" s="36">
        <v>1531.7539319131999</v>
      </c>
      <c r="K15" s="36">
        <v>1562.6783462738099</v>
      </c>
      <c r="L15" s="36">
        <v>1424.24845709735</v>
      </c>
      <c r="M15" s="36">
        <v>1405.40181830248</v>
      </c>
      <c r="N15" s="36">
        <v>1415.0905833167401</v>
      </c>
      <c r="O15" s="36">
        <v>1467.11792421528</v>
      </c>
      <c r="P15" s="36">
        <v>1490.4771384962501</v>
      </c>
      <c r="Q15" s="36">
        <v>1481.31926471564</v>
      </c>
      <c r="R15" s="36">
        <v>1536.9301214413699</v>
      </c>
      <c r="S15" s="36">
        <v>1489.01718760369</v>
      </c>
      <c r="T15" s="36">
        <v>1510.12011414162</v>
      </c>
      <c r="U15" s="36">
        <v>1444.4223239763801</v>
      </c>
      <c r="V15" s="36">
        <v>1485.96456301015</v>
      </c>
      <c r="W15" s="36">
        <v>1463.53440838808</v>
      </c>
      <c r="X15" s="36">
        <v>1463.1362399628399</v>
      </c>
      <c r="Y15" s="36">
        <v>1486.0972858185701</v>
      </c>
      <c r="Z15" s="36">
        <v>1476.93941203796</v>
      </c>
      <c r="AA15" s="36">
        <v>1499.9004578936899</v>
      </c>
      <c r="AB15" s="36">
        <v>1620.41276793417</v>
      </c>
      <c r="AC15" s="36">
        <v>1568.6508726524701</v>
      </c>
      <c r="AD15" s="36">
        <v>1642.4447541310001</v>
      </c>
      <c r="AE15" s="36">
        <v>1680.5362001460001</v>
      </c>
      <c r="AF15" s="36">
        <v>1663.8131262857501</v>
      </c>
      <c r="AG15" s="36">
        <v>1717.3004180768501</v>
      </c>
      <c r="AH15" s="36">
        <v>1700.5773442166001</v>
      </c>
      <c r="AI15" s="36">
        <v>1708.0098214878201</v>
      </c>
      <c r="AJ15" s="36">
        <v>1798.39405401818</v>
      </c>
      <c r="AK15" s="36">
        <v>1875.3732828986699</v>
      </c>
      <c r="AL15" s="36">
        <v>1837.2818368836699</v>
      </c>
      <c r="AM15" s="36">
        <v>2177.9812860840102</v>
      </c>
      <c r="AN15" s="36">
        <v>2286.1503749419298</v>
      </c>
      <c r="AO15" s="36">
        <v>2236.6447674032802</v>
      </c>
      <c r="AP15" s="36">
        <v>2326</v>
      </c>
      <c r="AQ15" s="36">
        <v>2359</v>
      </c>
      <c r="AR15" s="36">
        <v>2342</v>
      </c>
      <c r="AS15" s="38">
        <v>2473</v>
      </c>
      <c r="AT15" s="38">
        <v>2652</v>
      </c>
      <c r="AU15" s="38">
        <v>2571</v>
      </c>
      <c r="AV15" s="38">
        <v>2766</v>
      </c>
      <c r="AW15" s="38">
        <v>2885</v>
      </c>
      <c r="AX15" s="38">
        <v>2827</v>
      </c>
      <c r="AY15" s="36">
        <v>3012</v>
      </c>
    </row>
    <row r="16" spans="1:53" ht="24" x14ac:dyDescent="0.25">
      <c r="A16" s="39" t="s">
        <v>205</v>
      </c>
      <c r="B16" s="40" t="s">
        <v>205</v>
      </c>
      <c r="C16" s="36">
        <v>1743.7122569513599</v>
      </c>
      <c r="D16" s="36">
        <v>1666.8657508792901</v>
      </c>
      <c r="E16" s="36">
        <v>1698.58650209038</v>
      </c>
      <c r="F16" s="36">
        <v>1678.54535801978</v>
      </c>
      <c r="G16" s="36">
        <v>1616.4310836817299</v>
      </c>
      <c r="H16" s="36">
        <v>1641.78114008892</v>
      </c>
      <c r="I16" s="36">
        <v>1659.6987192249001</v>
      </c>
      <c r="J16" s="36">
        <v>1666.0694140288001</v>
      </c>
      <c r="K16" s="36">
        <v>1662.2204525847801</v>
      </c>
      <c r="L16" s="37">
        <v>1509.4565000995401</v>
      </c>
      <c r="M16" s="37">
        <v>1436.9898467051601</v>
      </c>
      <c r="N16" s="37">
        <v>1473.7540646360101</v>
      </c>
      <c r="O16" s="36">
        <v>1582.4540447275899</v>
      </c>
      <c r="P16" s="37">
        <v>1590.28469042405</v>
      </c>
      <c r="Q16" s="37">
        <v>1587.0993430220999</v>
      </c>
      <c r="R16" s="36">
        <v>1652.1335191452699</v>
      </c>
      <c r="S16" s="37">
        <v>1597.31899927003</v>
      </c>
      <c r="T16" s="37">
        <v>1621.0763819762401</v>
      </c>
      <c r="U16" s="36">
        <v>1510.38555975845</v>
      </c>
      <c r="V16" s="37">
        <v>1523.25967217466</v>
      </c>
      <c r="W16" s="37">
        <v>1516.0926405202699</v>
      </c>
      <c r="X16" s="36">
        <v>1562.1474550401499</v>
      </c>
      <c r="Y16" s="36">
        <v>1648.15183489283</v>
      </c>
      <c r="Z16" s="36">
        <v>1614.4402415555101</v>
      </c>
      <c r="AA16" s="36">
        <v>1649.6117857853901</v>
      </c>
      <c r="AB16" s="36">
        <v>1736.14705687172</v>
      </c>
      <c r="AC16" s="36">
        <v>1702.96635476807</v>
      </c>
      <c r="AD16" s="36">
        <v>1688.8977370761199</v>
      </c>
      <c r="AE16" s="36">
        <v>1777.55657309709</v>
      </c>
      <c r="AF16" s="36">
        <v>1735.61616563807</v>
      </c>
      <c r="AG16" s="36">
        <v>1909.74849027805</v>
      </c>
      <c r="AH16" s="36">
        <v>1874.70966885659</v>
      </c>
      <c r="AI16" s="36">
        <v>1889.8400690158601</v>
      </c>
      <c r="AJ16" s="36">
        <v>1907.3594797265901</v>
      </c>
      <c r="AK16" s="36">
        <v>2055.0799654920702</v>
      </c>
      <c r="AL16" s="36">
        <v>1976.3753401022</v>
      </c>
      <c r="AM16" s="36">
        <v>2463.3353241754598</v>
      </c>
      <c r="AN16" s="36">
        <v>2741.7877762293501</v>
      </c>
      <c r="AO16" s="36">
        <v>2586.7675360010599</v>
      </c>
      <c r="AP16" s="36">
        <v>2633</v>
      </c>
      <c r="AQ16" s="36">
        <v>2762</v>
      </c>
      <c r="AR16" s="36">
        <v>2690</v>
      </c>
      <c r="AS16" s="38">
        <v>2835</v>
      </c>
      <c r="AT16" s="38">
        <v>2998</v>
      </c>
      <c r="AU16" s="38">
        <v>2922</v>
      </c>
      <c r="AV16" s="38">
        <v>2964</v>
      </c>
      <c r="AW16" s="38">
        <v>3436</v>
      </c>
      <c r="AX16" s="38">
        <v>3136</v>
      </c>
      <c r="AY16" s="36">
        <v>3554</v>
      </c>
    </row>
    <row r="17" spans="1:51" ht="39" customHeight="1" x14ac:dyDescent="0.25">
      <c r="A17" s="39" t="s">
        <v>206</v>
      </c>
      <c r="B17" s="40" t="s">
        <v>207</v>
      </c>
      <c r="C17" s="36">
        <v>1353.24175459553</v>
      </c>
      <c r="D17" s="36">
        <v>1412.9670183821099</v>
      </c>
      <c r="E17" s="36">
        <v>1380.1844847037</v>
      </c>
      <c r="F17" s="36">
        <v>1523.5251177914899</v>
      </c>
      <c r="G17" s="36">
        <v>1390.00597252638</v>
      </c>
      <c r="H17" s="36">
        <v>1450.66029597186</v>
      </c>
      <c r="I17" s="36">
        <v>1453.31475214016</v>
      </c>
      <c r="J17" s="36">
        <v>1339.83675094565</v>
      </c>
      <c r="K17" s="36">
        <v>1404.3400358351601</v>
      </c>
      <c r="L17" s="37">
        <v>1290.0656977901699</v>
      </c>
      <c r="M17" s="37">
        <v>1351.11818966089</v>
      </c>
      <c r="N17" s="37">
        <v>1318.73382440772</v>
      </c>
      <c r="O17" s="36">
        <v>1315.2830313889399</v>
      </c>
      <c r="P17" s="37">
        <v>1362.3996283761401</v>
      </c>
      <c r="Q17" s="37">
        <v>1344.0838808149199</v>
      </c>
      <c r="R17" s="36">
        <v>1398.76567788174</v>
      </c>
      <c r="S17" s="37">
        <v>1350.18913000199</v>
      </c>
      <c r="T17" s="37">
        <v>1372.0883933903999</v>
      </c>
      <c r="U17" s="36">
        <v>1363.5941336518699</v>
      </c>
      <c r="V17" s="37">
        <v>1446.81133452784</v>
      </c>
      <c r="W17" s="37">
        <v>1403.67642179309</v>
      </c>
      <c r="X17" s="36">
        <v>1369.0357687968699</v>
      </c>
      <c r="Y17" s="36">
        <v>1324.97179640321</v>
      </c>
      <c r="Z17" s="36">
        <v>1342.7566527307699</v>
      </c>
      <c r="AA17" s="36">
        <v>1375.0082951755301</v>
      </c>
      <c r="AB17" s="36">
        <v>1478.00119450528</v>
      </c>
      <c r="AC17" s="36">
        <v>1428.7610325834501</v>
      </c>
      <c r="AD17" s="36">
        <v>1575.15429026478</v>
      </c>
      <c r="AE17" s="36">
        <v>1577.94146924149</v>
      </c>
      <c r="AF17" s="36">
        <v>1576.8796867741701</v>
      </c>
      <c r="AG17" s="36">
        <v>1508.79288605747</v>
      </c>
      <c r="AH17" s="36">
        <v>1483.9737208839299</v>
      </c>
      <c r="AI17" s="36">
        <v>1495.5206052160099</v>
      </c>
      <c r="AJ17" s="36">
        <v>1648.94817174331</v>
      </c>
      <c r="AK17" s="36">
        <v>1698.05561085673</v>
      </c>
      <c r="AL17" s="36">
        <v>1675.8909018514801</v>
      </c>
      <c r="AM17" s="36">
        <v>1798.92494525184</v>
      </c>
      <c r="AN17" s="36">
        <v>2001.7253965093901</v>
      </c>
      <c r="AO17" s="36">
        <v>1926.4715641383</v>
      </c>
      <c r="AP17" s="36">
        <v>2048</v>
      </c>
      <c r="AQ17" s="36">
        <v>2063</v>
      </c>
      <c r="AR17" s="36">
        <v>2055</v>
      </c>
      <c r="AS17" s="38">
        <v>2177</v>
      </c>
      <c r="AT17" s="38">
        <v>2393</v>
      </c>
      <c r="AU17" s="38">
        <v>2298</v>
      </c>
      <c r="AV17" s="38">
        <v>2528</v>
      </c>
      <c r="AW17" s="38">
        <v>2649</v>
      </c>
      <c r="AX17" s="38">
        <v>2603</v>
      </c>
      <c r="AY17" s="36">
        <v>2766</v>
      </c>
    </row>
    <row r="18" spans="1:51" x14ac:dyDescent="0.25">
      <c r="A18" s="45" t="s">
        <v>212</v>
      </c>
      <c r="B18" s="46" t="s">
        <v>212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2"/>
      <c r="AL18" s="42"/>
      <c r="AM18" s="42"/>
      <c r="AN18" s="42"/>
      <c r="AO18" s="42"/>
      <c r="AP18" s="42"/>
      <c r="AQ18" s="42"/>
      <c r="AR18" s="42"/>
      <c r="AS18" s="44"/>
      <c r="AT18" s="44"/>
      <c r="AU18" s="44"/>
      <c r="AV18" s="44"/>
      <c r="AW18" s="44"/>
      <c r="AX18" s="44"/>
      <c r="AY18" s="42"/>
    </row>
    <row r="19" spans="1:51" ht="39" customHeight="1" x14ac:dyDescent="0.25">
      <c r="A19" s="39" t="s">
        <v>203</v>
      </c>
      <c r="B19" s="40" t="s">
        <v>204</v>
      </c>
      <c r="C19" s="36">
        <v>945.78273276262496</v>
      </c>
      <c r="D19" s="36">
        <v>950.95892229079595</v>
      </c>
      <c r="E19" s="36">
        <v>948.30446612250296</v>
      </c>
      <c r="F19" s="36">
        <v>831.375671909218</v>
      </c>
      <c r="G19" s="36">
        <v>848.89508261994797</v>
      </c>
      <c r="H19" s="36">
        <v>836.55186143738797</v>
      </c>
      <c r="I19" s="36">
        <v>919.63633950494398</v>
      </c>
      <c r="J19" s="36">
        <v>977.23803835689205</v>
      </c>
      <c r="K19" s="36">
        <v>973.919968146526</v>
      </c>
      <c r="L19" s="37">
        <v>970.33645231933099</v>
      </c>
      <c r="M19" s="37">
        <v>918.57455703762696</v>
      </c>
      <c r="N19" s="37">
        <v>936.09396774835795</v>
      </c>
      <c r="O19" s="36">
        <v>1013.20591943726</v>
      </c>
      <c r="P19" s="37">
        <v>994.35928064237805</v>
      </c>
      <c r="Q19" s="37">
        <v>1004.3134912734801</v>
      </c>
      <c r="R19" s="36">
        <v>1036.8305793350601</v>
      </c>
      <c r="S19" s="37">
        <v>1027.67270555445</v>
      </c>
      <c r="T19" s="37">
        <v>1028.3363195965201</v>
      </c>
      <c r="U19" s="36">
        <v>1029.39810206384</v>
      </c>
      <c r="V19" s="37">
        <v>1039.6177583117701</v>
      </c>
      <c r="W19" s="37">
        <v>1036.0342424845701</v>
      </c>
      <c r="X19" s="36">
        <v>1077.4437587099301</v>
      </c>
      <c r="Y19" s="36">
        <v>1087.1325237241999</v>
      </c>
      <c r="Z19" s="36">
        <v>1079.30187802774</v>
      </c>
      <c r="AA19" s="36">
        <v>1006.56977901652</v>
      </c>
      <c r="AB19" s="36">
        <v>1041.0777092043299</v>
      </c>
      <c r="AC19" s="36">
        <v>1017.98394054018</v>
      </c>
      <c r="AD19" s="36">
        <v>995.55378591810995</v>
      </c>
      <c r="AE19" s="36">
        <v>1051.29736545225</v>
      </c>
      <c r="AF19" s="36">
        <v>1022.49651602628</v>
      </c>
      <c r="AG19" s="36">
        <v>1090.18514831774</v>
      </c>
      <c r="AH19" s="36">
        <v>979.75977171677005</v>
      </c>
      <c r="AI19" s="36">
        <v>1022.36379321786</v>
      </c>
      <c r="AJ19" s="36">
        <v>995.28834030128098</v>
      </c>
      <c r="AK19" s="36">
        <v>1049.0410777092</v>
      </c>
      <c r="AL19" s="36">
        <v>1014.26770190457</v>
      </c>
      <c r="AM19" s="36">
        <v>1288.3403012807801</v>
      </c>
      <c r="AN19" s="36">
        <v>1131.06377330944</v>
      </c>
      <c r="AO19" s="36">
        <v>1212.1574092507799</v>
      </c>
      <c r="AP19" s="36">
        <v>1305</v>
      </c>
      <c r="AQ19" s="36">
        <v>1280</v>
      </c>
      <c r="AR19" s="36">
        <v>1295</v>
      </c>
      <c r="AS19" s="38">
        <v>1342</v>
      </c>
      <c r="AT19" s="38">
        <v>1316</v>
      </c>
      <c r="AU19" s="38">
        <v>1335</v>
      </c>
      <c r="AV19" s="38">
        <v>1245</v>
      </c>
      <c r="AW19" s="38">
        <v>1623</v>
      </c>
      <c r="AX19" s="38">
        <v>1513</v>
      </c>
      <c r="AY19" s="36">
        <v>1410</v>
      </c>
    </row>
    <row r="20" spans="1:51" ht="24" x14ac:dyDescent="0.25">
      <c r="A20" s="39" t="s">
        <v>205</v>
      </c>
      <c r="B20" s="40" t="s">
        <v>205</v>
      </c>
      <c r="C20" s="36">
        <v>892.95905501360403</v>
      </c>
      <c r="D20" s="36">
        <v>876.50142677019005</v>
      </c>
      <c r="E20" s="36">
        <v>891.63182692945804</v>
      </c>
      <c r="F20" s="36">
        <v>876.50142677019005</v>
      </c>
      <c r="G20" s="36">
        <v>860.84013537726503</v>
      </c>
      <c r="H20" s="36">
        <v>873.581524985069</v>
      </c>
      <c r="I20" s="36" t="s">
        <v>213</v>
      </c>
      <c r="J20" s="36" t="s">
        <v>213</v>
      </c>
      <c r="K20" s="36" t="s">
        <v>213</v>
      </c>
      <c r="L20" s="37" t="s">
        <v>213</v>
      </c>
      <c r="M20" s="37" t="s">
        <v>213</v>
      </c>
      <c r="N20" s="37" t="s">
        <v>213</v>
      </c>
      <c r="O20" s="36" t="s">
        <v>213</v>
      </c>
      <c r="P20" s="37" t="s">
        <v>213</v>
      </c>
      <c r="Q20" s="37" t="s">
        <v>213</v>
      </c>
      <c r="R20" s="36" t="s">
        <v>213</v>
      </c>
      <c r="S20" s="37">
        <v>976.83986993164797</v>
      </c>
      <c r="T20" s="37">
        <v>976.83986993164797</v>
      </c>
      <c r="U20" s="36">
        <v>976.83986993164797</v>
      </c>
      <c r="V20" s="37">
        <v>1086.99980091579</v>
      </c>
      <c r="W20" s="37">
        <v>1079.56732364457</v>
      </c>
      <c r="X20" s="36">
        <v>1086.8670781073699</v>
      </c>
      <c r="Y20" s="36">
        <v>1060.4552392328601</v>
      </c>
      <c r="Z20" s="36">
        <v>1080.7618289203001</v>
      </c>
      <c r="AA20" s="36">
        <v>1036.9633021434699</v>
      </c>
      <c r="AB20" s="36">
        <v>982.54695069347702</v>
      </c>
      <c r="AC20" s="36">
        <v>991.83754728250005</v>
      </c>
      <c r="AD20" s="36">
        <v>994.09383502554897</v>
      </c>
      <c r="AE20" s="36">
        <v>1059.9243479992001</v>
      </c>
      <c r="AF20" s="36">
        <v>1015.72765279713</v>
      </c>
      <c r="AG20" s="36">
        <v>1001.12814387152</v>
      </c>
      <c r="AH20" s="36">
        <v>996.48284557701197</v>
      </c>
      <c r="AI20" s="36">
        <v>997.27918242750002</v>
      </c>
      <c r="AJ20" s="36">
        <v>1001.39358948835</v>
      </c>
      <c r="AK20" s="36">
        <v>1053.0227619616401</v>
      </c>
      <c r="AL20" s="36">
        <v>1020.5056739000599</v>
      </c>
      <c r="AM20" s="36">
        <v>1043.33399694738</v>
      </c>
      <c r="AN20" s="36">
        <v>976.83986993164797</v>
      </c>
      <c r="AO20" s="36">
        <v>1017.45304930652</v>
      </c>
      <c r="AP20" s="36">
        <v>1005</v>
      </c>
      <c r="AQ20" s="36" t="s">
        <v>213</v>
      </c>
      <c r="AR20" s="36">
        <v>1005</v>
      </c>
      <c r="AS20" s="38">
        <v>977</v>
      </c>
      <c r="AT20" s="38">
        <v>1026</v>
      </c>
      <c r="AU20" s="38">
        <v>1004</v>
      </c>
      <c r="AV20" s="38">
        <v>1030</v>
      </c>
      <c r="AW20" s="38">
        <v>977</v>
      </c>
      <c r="AX20" s="38">
        <v>1009</v>
      </c>
      <c r="AY20" s="36">
        <v>1035</v>
      </c>
    </row>
    <row r="21" spans="1:51" ht="39" customHeight="1" x14ac:dyDescent="0.25">
      <c r="A21" s="39" t="s">
        <v>206</v>
      </c>
      <c r="B21" s="40" t="s">
        <v>207</v>
      </c>
      <c r="C21" s="36">
        <v>984.27234720286697</v>
      </c>
      <c r="D21" s="36">
        <v>954.27699250116098</v>
      </c>
      <c r="E21" s="36">
        <v>965.95659964164804</v>
      </c>
      <c r="F21" s="36">
        <v>810.93635941336504</v>
      </c>
      <c r="G21" s="36">
        <v>846.50607206848497</v>
      </c>
      <c r="H21" s="36">
        <v>822.74868936226699</v>
      </c>
      <c r="I21" s="36">
        <v>919.63633950494398</v>
      </c>
      <c r="J21" s="36">
        <v>977.23803835689205</v>
      </c>
      <c r="K21" s="36">
        <v>973.919968146526</v>
      </c>
      <c r="L21" s="37">
        <v>970.33645231933099</v>
      </c>
      <c r="M21" s="37">
        <v>918.57455703762696</v>
      </c>
      <c r="N21" s="37">
        <v>936.09396774835795</v>
      </c>
      <c r="O21" s="36">
        <v>1013.20591943726</v>
      </c>
      <c r="P21" s="37">
        <v>994.35928064237805</v>
      </c>
      <c r="Q21" s="37">
        <v>1004.3134912734801</v>
      </c>
      <c r="R21" s="36">
        <v>1036.8305793350601</v>
      </c>
      <c r="S21" s="37">
        <v>1043.59944256421</v>
      </c>
      <c r="T21" s="37">
        <v>1042.9358285221299</v>
      </c>
      <c r="U21" s="36">
        <v>1035.10518282567</v>
      </c>
      <c r="V21" s="37">
        <v>913.39836750945597</v>
      </c>
      <c r="W21" s="37">
        <v>991.57210166567097</v>
      </c>
      <c r="X21" s="36">
        <v>1076.9128674762801</v>
      </c>
      <c r="Y21" s="36">
        <v>1089.12336585042</v>
      </c>
      <c r="Z21" s="36">
        <v>1079.1691552193199</v>
      </c>
      <c r="AA21" s="36">
        <v>1005.90616497445</v>
      </c>
      <c r="AB21" s="36">
        <v>1057.1371690225001</v>
      </c>
      <c r="AC21" s="36">
        <v>1020.37295109165</v>
      </c>
      <c r="AD21" s="36">
        <v>1001.12814387152</v>
      </c>
      <c r="AE21" s="36">
        <v>1045.3248390736001</v>
      </c>
      <c r="AF21" s="36">
        <v>1032.8488950826199</v>
      </c>
      <c r="AG21" s="36">
        <v>1124.56035569713</v>
      </c>
      <c r="AH21" s="36">
        <v>858.31840201738703</v>
      </c>
      <c r="AI21" s="36">
        <v>1068.4186077377401</v>
      </c>
      <c r="AJ21" s="36">
        <v>975.11447342225802</v>
      </c>
      <c r="AK21" s="36">
        <v>1031.1234985732301</v>
      </c>
      <c r="AL21" s="36">
        <v>991.70482447408597</v>
      </c>
      <c r="AM21" s="36">
        <v>1305.7269891830899</v>
      </c>
      <c r="AN21" s="36">
        <v>1138.3635277722501</v>
      </c>
      <c r="AO21" s="36">
        <v>1223.57157077444</v>
      </c>
      <c r="AP21" s="36">
        <v>1313</v>
      </c>
      <c r="AQ21" s="36">
        <v>1280</v>
      </c>
      <c r="AR21" s="36">
        <v>1300</v>
      </c>
      <c r="AS21" s="38">
        <v>1347</v>
      </c>
      <c r="AT21" s="38">
        <v>1330</v>
      </c>
      <c r="AU21" s="38">
        <v>1343</v>
      </c>
      <c r="AV21" s="38">
        <v>1303</v>
      </c>
      <c r="AW21" s="38">
        <v>1660</v>
      </c>
      <c r="AX21" s="38">
        <v>1569</v>
      </c>
      <c r="AY21" s="36">
        <v>1644</v>
      </c>
    </row>
    <row r="24" spans="1:51" x14ac:dyDescent="0.25">
      <c r="A24" s="51" t="s">
        <v>214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</row>
    <row r="25" spans="1:5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2"/>
    </row>
    <row r="26" spans="1:51" x14ac:dyDescent="0.25">
      <c r="A26" s="53" t="s">
        <v>215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4"/>
      <c r="N26" s="52"/>
    </row>
    <row r="29" spans="1:51" ht="25.5" customHeight="1" x14ac:dyDescent="0.25">
      <c r="A29" s="55" t="s">
        <v>203</v>
      </c>
      <c r="B29" s="56" t="s">
        <v>204</v>
      </c>
      <c r="C29" s="57">
        <v>10820</v>
      </c>
      <c r="D29" s="57">
        <v>11111</v>
      </c>
      <c r="E29" s="57">
        <v>10971</v>
      </c>
      <c r="F29" s="57">
        <v>12081</v>
      </c>
      <c r="G29" s="57">
        <v>11527</v>
      </c>
      <c r="H29" s="57">
        <v>11764</v>
      </c>
      <c r="I29" s="57">
        <v>11909</v>
      </c>
      <c r="J29" s="57">
        <v>11119</v>
      </c>
      <c r="K29" s="57">
        <v>11570</v>
      </c>
      <c r="L29" s="58">
        <v>10580</v>
      </c>
      <c r="M29" s="58">
        <v>10269</v>
      </c>
      <c r="N29" s="58">
        <v>10426</v>
      </c>
      <c r="O29" s="57">
        <v>10280</v>
      </c>
      <c r="P29" s="58">
        <v>10697</v>
      </c>
      <c r="Q29" s="58">
        <v>10524</v>
      </c>
      <c r="R29" s="57">
        <v>11439</v>
      </c>
      <c r="S29" s="58">
        <v>10244</v>
      </c>
      <c r="T29" s="58">
        <v>10688</v>
      </c>
      <c r="U29" s="57">
        <v>10179</v>
      </c>
      <c r="V29" s="58">
        <v>9899</v>
      </c>
      <c r="W29" s="58">
        <v>10034</v>
      </c>
      <c r="X29" s="57">
        <v>10338</v>
      </c>
      <c r="Y29" s="57">
        <v>11060</v>
      </c>
      <c r="Z29" s="57">
        <v>10734</v>
      </c>
      <c r="AA29" s="57">
        <v>10829</v>
      </c>
      <c r="AB29" s="57">
        <v>11986</v>
      </c>
      <c r="AC29" s="57">
        <v>11466</v>
      </c>
      <c r="AD29" s="57">
        <v>12142</v>
      </c>
      <c r="AE29" s="57">
        <v>12493</v>
      </c>
      <c r="AF29" s="57">
        <v>12338</v>
      </c>
      <c r="AG29" s="57">
        <v>12824</v>
      </c>
      <c r="AH29" s="57">
        <v>12643</v>
      </c>
      <c r="AI29" s="57">
        <v>12724</v>
      </c>
      <c r="AJ29" s="57">
        <v>13385</v>
      </c>
      <c r="AK29" s="57">
        <v>14038</v>
      </c>
      <c r="AL29" s="57">
        <v>13713</v>
      </c>
      <c r="AM29" s="57">
        <v>16058</v>
      </c>
      <c r="AN29" s="57">
        <v>16857</v>
      </c>
      <c r="AO29" s="57">
        <v>16489</v>
      </c>
      <c r="AP29" s="57">
        <v>16719.055499999999</v>
      </c>
      <c r="AQ29" s="57">
        <v>17163.591</v>
      </c>
      <c r="AR29" s="57">
        <v>16922.487000000001</v>
      </c>
      <c r="AS29" s="59" t="s">
        <v>213</v>
      </c>
      <c r="AT29" s="59" t="s">
        <v>213</v>
      </c>
      <c r="AU29" s="59" t="s">
        <v>213</v>
      </c>
      <c r="AV29" s="59" t="s">
        <v>213</v>
      </c>
      <c r="AW29" s="59" t="s">
        <v>213</v>
      </c>
      <c r="AX29" s="59" t="s">
        <v>213</v>
      </c>
      <c r="AY29" s="57" t="s">
        <v>213</v>
      </c>
    </row>
    <row r="30" spans="1:51" ht="24" x14ac:dyDescent="0.25">
      <c r="A30" s="60" t="s">
        <v>205</v>
      </c>
      <c r="B30" s="61" t="s">
        <v>205</v>
      </c>
      <c r="C30" s="57">
        <v>12124</v>
      </c>
      <c r="D30" s="57">
        <v>12486</v>
      </c>
      <c r="E30" s="57">
        <v>12322</v>
      </c>
      <c r="F30" s="57">
        <v>12602</v>
      </c>
      <c r="G30" s="57">
        <v>12172</v>
      </c>
      <c r="H30" s="57">
        <v>12348</v>
      </c>
      <c r="I30" s="57">
        <v>12505</v>
      </c>
      <c r="J30" s="57">
        <v>12553</v>
      </c>
      <c r="K30" s="57">
        <v>12524</v>
      </c>
      <c r="L30" s="58">
        <v>11373</v>
      </c>
      <c r="M30" s="58">
        <v>10827</v>
      </c>
      <c r="N30" s="58">
        <v>11104</v>
      </c>
      <c r="O30" s="57">
        <v>11923</v>
      </c>
      <c r="P30" s="58">
        <v>11982</v>
      </c>
      <c r="Q30" s="58">
        <v>11958</v>
      </c>
      <c r="R30" s="57">
        <v>12448</v>
      </c>
      <c r="S30" s="58">
        <v>11369</v>
      </c>
      <c r="T30" s="58">
        <v>11797</v>
      </c>
      <c r="U30" s="57">
        <v>11184</v>
      </c>
      <c r="V30" s="58">
        <v>9926</v>
      </c>
      <c r="W30" s="58">
        <v>10445</v>
      </c>
      <c r="X30" s="57">
        <v>11656</v>
      </c>
      <c r="Y30" s="57">
        <v>12390</v>
      </c>
      <c r="Z30" s="57">
        <v>12098</v>
      </c>
      <c r="AA30" s="57">
        <v>12397</v>
      </c>
      <c r="AB30" s="57">
        <v>12964</v>
      </c>
      <c r="AC30" s="57">
        <v>12749</v>
      </c>
      <c r="AD30" s="57">
        <v>12400</v>
      </c>
      <c r="AE30" s="57">
        <v>13239</v>
      </c>
      <c r="AF30" s="57">
        <v>12834</v>
      </c>
      <c r="AG30" s="57">
        <v>14299</v>
      </c>
      <c r="AH30" s="57">
        <v>13803</v>
      </c>
      <c r="AI30" s="57">
        <v>14013</v>
      </c>
      <c r="AJ30" s="57">
        <v>14127</v>
      </c>
      <c r="AK30" s="57">
        <v>15302</v>
      </c>
      <c r="AL30" s="57">
        <v>14672</v>
      </c>
      <c r="AM30" s="57">
        <v>18492</v>
      </c>
      <c r="AN30" s="57">
        <v>20590</v>
      </c>
      <c r="AO30" s="57">
        <v>19422</v>
      </c>
      <c r="AP30" s="57">
        <v>19762.9935</v>
      </c>
      <c r="AQ30" s="57">
        <v>20810.289000000001</v>
      </c>
      <c r="AR30" s="57">
        <v>20222.598000000002</v>
      </c>
      <c r="AS30" s="59" t="s">
        <v>213</v>
      </c>
      <c r="AT30" s="59" t="s">
        <v>213</v>
      </c>
      <c r="AU30" s="59" t="s">
        <v>213</v>
      </c>
      <c r="AV30" s="59" t="s">
        <v>213</v>
      </c>
      <c r="AW30" s="59" t="s">
        <v>213</v>
      </c>
      <c r="AX30" s="59" t="s">
        <v>213</v>
      </c>
      <c r="AY30" s="57" t="s">
        <v>213</v>
      </c>
    </row>
    <row r="31" spans="1:51" ht="39" customHeight="1" x14ac:dyDescent="0.25">
      <c r="A31" s="60" t="s">
        <v>206</v>
      </c>
      <c r="B31" s="61" t="s">
        <v>207</v>
      </c>
      <c r="C31" s="57">
        <v>9659</v>
      </c>
      <c r="D31" s="57">
        <v>9562</v>
      </c>
      <c r="E31" s="57">
        <v>9611</v>
      </c>
      <c r="F31" s="57">
        <v>11355</v>
      </c>
      <c r="G31" s="57">
        <v>10433</v>
      </c>
      <c r="H31" s="57">
        <v>10855</v>
      </c>
      <c r="I31" s="62">
        <v>10900</v>
      </c>
      <c r="J31" s="62">
        <v>9509</v>
      </c>
      <c r="K31" s="62">
        <v>10221</v>
      </c>
      <c r="L31" s="62">
        <v>9464</v>
      </c>
      <c r="M31" s="62">
        <v>9508</v>
      </c>
      <c r="N31" s="62">
        <v>9486</v>
      </c>
      <c r="O31" s="62">
        <v>8991</v>
      </c>
      <c r="P31" s="58">
        <v>9503</v>
      </c>
      <c r="Q31" s="58">
        <v>9280</v>
      </c>
      <c r="R31" s="57">
        <v>10326</v>
      </c>
      <c r="S31" s="58">
        <v>9241</v>
      </c>
      <c r="T31" s="58">
        <v>9617</v>
      </c>
      <c r="U31" s="57">
        <v>9361</v>
      </c>
      <c r="V31" s="58">
        <v>9860</v>
      </c>
      <c r="W31" s="58">
        <v>9582</v>
      </c>
      <c r="X31" s="57">
        <v>9515</v>
      </c>
      <c r="Y31" s="57">
        <v>9838</v>
      </c>
      <c r="Z31" s="57">
        <v>9679</v>
      </c>
      <c r="AA31" s="57">
        <v>9785</v>
      </c>
      <c r="AB31" s="57">
        <v>10863</v>
      </c>
      <c r="AC31" s="57">
        <v>10310</v>
      </c>
      <c r="AD31" s="57">
        <v>11755</v>
      </c>
      <c r="AE31" s="57">
        <v>11716</v>
      </c>
      <c r="AF31" s="57">
        <v>11732</v>
      </c>
      <c r="AG31" s="57">
        <v>11263</v>
      </c>
      <c r="AH31" s="57">
        <v>11140</v>
      </c>
      <c r="AI31" s="57">
        <v>11198</v>
      </c>
      <c r="AJ31" s="57">
        <v>12347</v>
      </c>
      <c r="AK31" s="57">
        <v>12767</v>
      </c>
      <c r="AL31" s="57">
        <v>12577</v>
      </c>
      <c r="AM31" s="57">
        <v>13155</v>
      </c>
      <c r="AN31" s="57">
        <v>14665</v>
      </c>
      <c r="AO31" s="57">
        <v>14087</v>
      </c>
      <c r="AP31" s="57">
        <v>14436.102000000001</v>
      </c>
      <c r="AQ31" s="57">
        <v>14812.826999999999</v>
      </c>
      <c r="AR31" s="57">
        <v>14616.93</v>
      </c>
      <c r="AS31" s="59" t="s">
        <v>213</v>
      </c>
      <c r="AT31" s="59" t="s">
        <v>213</v>
      </c>
      <c r="AU31" s="59" t="s">
        <v>213</v>
      </c>
      <c r="AV31" s="59" t="s">
        <v>213</v>
      </c>
      <c r="AW31" s="59" t="s">
        <v>213</v>
      </c>
      <c r="AX31" s="59" t="s">
        <v>213</v>
      </c>
      <c r="AY31" s="57" t="s">
        <v>213</v>
      </c>
    </row>
    <row r="32" spans="1:51" ht="39" customHeight="1" x14ac:dyDescent="0.25">
      <c r="A32" s="55" t="s">
        <v>208</v>
      </c>
      <c r="B32" s="56" t="s">
        <v>209</v>
      </c>
      <c r="C32" s="42"/>
      <c r="D32" s="42"/>
      <c r="E32" s="42"/>
      <c r="F32" s="42"/>
      <c r="G32" s="42"/>
      <c r="H32" s="42"/>
      <c r="I32" s="42"/>
      <c r="J32" s="42"/>
      <c r="K32" s="42"/>
      <c r="L32" s="43"/>
      <c r="M32" s="43"/>
      <c r="N32" s="43"/>
      <c r="O32" s="42"/>
      <c r="P32" s="43"/>
      <c r="Q32" s="43"/>
      <c r="R32" s="42"/>
      <c r="S32" s="43"/>
      <c r="T32" s="43"/>
      <c r="U32" s="42"/>
      <c r="V32" s="43"/>
      <c r="W32" s="43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4"/>
      <c r="AT32" s="44"/>
      <c r="AU32" s="44"/>
      <c r="AV32" s="44"/>
      <c r="AW32" s="44"/>
      <c r="AX32" s="44"/>
      <c r="AY32" s="42"/>
    </row>
    <row r="33" spans="1:51" ht="103.5" customHeight="1" x14ac:dyDescent="0.25">
      <c r="A33" s="63" t="s">
        <v>210</v>
      </c>
      <c r="B33" s="64" t="s">
        <v>211</v>
      </c>
      <c r="C33" s="47"/>
      <c r="D33" s="47"/>
      <c r="E33" s="47"/>
      <c r="F33" s="47"/>
      <c r="G33" s="47"/>
      <c r="H33" s="47"/>
      <c r="I33" s="42"/>
      <c r="J33" s="42"/>
      <c r="K33" s="48"/>
      <c r="L33" s="48"/>
      <c r="M33" s="48"/>
      <c r="N33" s="48"/>
      <c r="O33" s="49"/>
      <c r="P33" s="49"/>
      <c r="Q33" s="48"/>
      <c r="R33" s="49"/>
      <c r="S33" s="49"/>
      <c r="T33" s="49"/>
      <c r="U33" s="50"/>
      <c r="V33" s="48"/>
      <c r="W33" s="48"/>
      <c r="X33" s="50"/>
      <c r="Y33" s="50"/>
      <c r="Z33" s="50"/>
      <c r="AA33" s="50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4"/>
      <c r="AT33" s="44"/>
      <c r="AU33" s="44"/>
      <c r="AV33" s="44"/>
      <c r="AW33" s="44"/>
      <c r="AX33" s="44"/>
      <c r="AY33" s="42"/>
    </row>
    <row r="34" spans="1:51" ht="39" customHeight="1" x14ac:dyDescent="0.25">
      <c r="A34" s="60" t="s">
        <v>203</v>
      </c>
      <c r="B34" s="61" t="s">
        <v>204</v>
      </c>
      <c r="C34" s="57">
        <v>11614</v>
      </c>
      <c r="D34" s="57">
        <v>11829</v>
      </c>
      <c r="E34" s="57">
        <v>11727</v>
      </c>
      <c r="F34" s="57">
        <v>12163</v>
      </c>
      <c r="G34" s="57">
        <v>11549</v>
      </c>
      <c r="H34" s="57">
        <v>11811</v>
      </c>
      <c r="I34" s="57">
        <v>11932</v>
      </c>
      <c r="J34" s="57">
        <v>11541</v>
      </c>
      <c r="K34" s="57">
        <v>11774</v>
      </c>
      <c r="L34" s="57">
        <v>10731</v>
      </c>
      <c r="M34" s="57">
        <v>10589</v>
      </c>
      <c r="N34" s="57">
        <v>10662</v>
      </c>
      <c r="O34" s="57">
        <v>11054</v>
      </c>
      <c r="P34" s="57">
        <v>11230</v>
      </c>
      <c r="Q34" s="57">
        <v>11161</v>
      </c>
      <c r="R34" s="57">
        <v>11580</v>
      </c>
      <c r="S34" s="57">
        <v>11219</v>
      </c>
      <c r="T34" s="57">
        <v>11378</v>
      </c>
      <c r="U34" s="57">
        <v>10883</v>
      </c>
      <c r="V34" s="57">
        <v>11196</v>
      </c>
      <c r="W34" s="57">
        <v>11027</v>
      </c>
      <c r="X34" s="57">
        <v>11024</v>
      </c>
      <c r="Y34" s="57">
        <v>11197</v>
      </c>
      <c r="Z34" s="57">
        <v>11128</v>
      </c>
      <c r="AA34" s="57">
        <v>11301</v>
      </c>
      <c r="AB34" s="57">
        <v>12209</v>
      </c>
      <c r="AC34" s="57">
        <v>11819</v>
      </c>
      <c r="AD34" s="57">
        <v>12375</v>
      </c>
      <c r="AE34" s="57">
        <v>12662</v>
      </c>
      <c r="AF34" s="57">
        <v>12536</v>
      </c>
      <c r="AG34" s="57">
        <v>12939</v>
      </c>
      <c r="AH34" s="57">
        <v>12813</v>
      </c>
      <c r="AI34" s="57">
        <v>12869</v>
      </c>
      <c r="AJ34" s="57">
        <v>13550</v>
      </c>
      <c r="AK34" s="57">
        <v>14130</v>
      </c>
      <c r="AL34" s="57">
        <v>13843</v>
      </c>
      <c r="AM34" s="57">
        <v>16410</v>
      </c>
      <c r="AN34" s="57">
        <v>17225</v>
      </c>
      <c r="AO34" s="57">
        <v>16852</v>
      </c>
      <c r="AP34" s="57">
        <v>17525.246999999999</v>
      </c>
      <c r="AQ34" s="57">
        <v>17773.8855</v>
      </c>
      <c r="AR34" s="57">
        <v>17645.798999999999</v>
      </c>
      <c r="AS34" s="59" t="s">
        <v>213</v>
      </c>
      <c r="AT34" s="59" t="s">
        <v>213</v>
      </c>
      <c r="AU34" s="59" t="s">
        <v>213</v>
      </c>
      <c r="AV34" s="59" t="s">
        <v>213</v>
      </c>
      <c r="AW34" s="59" t="s">
        <v>213</v>
      </c>
      <c r="AX34" s="59" t="s">
        <v>213</v>
      </c>
      <c r="AY34" s="57" t="s">
        <v>213</v>
      </c>
    </row>
    <row r="35" spans="1:51" ht="24" x14ac:dyDescent="0.25">
      <c r="A35" s="60" t="s">
        <v>205</v>
      </c>
      <c r="B35" s="61" t="s">
        <v>205</v>
      </c>
      <c r="C35" s="57">
        <v>13138</v>
      </c>
      <c r="D35" s="57">
        <v>12559</v>
      </c>
      <c r="E35" s="57">
        <v>12798</v>
      </c>
      <c r="F35" s="57">
        <v>12647</v>
      </c>
      <c r="G35" s="57">
        <v>12179</v>
      </c>
      <c r="H35" s="57">
        <v>12370</v>
      </c>
      <c r="I35" s="57">
        <v>12505</v>
      </c>
      <c r="J35" s="57">
        <v>12553</v>
      </c>
      <c r="K35" s="57">
        <v>12524</v>
      </c>
      <c r="L35" s="58">
        <v>11373</v>
      </c>
      <c r="M35" s="58">
        <v>10827</v>
      </c>
      <c r="N35" s="58">
        <v>11104</v>
      </c>
      <c r="O35" s="57">
        <v>11923</v>
      </c>
      <c r="P35" s="58">
        <v>11982</v>
      </c>
      <c r="Q35" s="58">
        <v>11958</v>
      </c>
      <c r="R35" s="57">
        <v>12448</v>
      </c>
      <c r="S35" s="58">
        <v>12035</v>
      </c>
      <c r="T35" s="58">
        <v>12214</v>
      </c>
      <c r="U35" s="57">
        <v>11380</v>
      </c>
      <c r="V35" s="58">
        <v>11477</v>
      </c>
      <c r="W35" s="58">
        <v>11423</v>
      </c>
      <c r="X35" s="57">
        <v>11770</v>
      </c>
      <c r="Y35" s="57">
        <v>12418</v>
      </c>
      <c r="Z35" s="57">
        <v>12164</v>
      </c>
      <c r="AA35" s="57">
        <v>12429</v>
      </c>
      <c r="AB35" s="57">
        <v>13081</v>
      </c>
      <c r="AC35" s="57">
        <v>12831</v>
      </c>
      <c r="AD35" s="57">
        <v>12725</v>
      </c>
      <c r="AE35" s="57">
        <v>13393</v>
      </c>
      <c r="AF35" s="57">
        <v>13077</v>
      </c>
      <c r="AG35" s="57">
        <v>14389</v>
      </c>
      <c r="AH35" s="57">
        <v>14125</v>
      </c>
      <c r="AI35" s="57">
        <v>14239</v>
      </c>
      <c r="AJ35" s="57">
        <v>14371</v>
      </c>
      <c r="AK35" s="57">
        <v>15484</v>
      </c>
      <c r="AL35" s="57">
        <v>14891</v>
      </c>
      <c r="AM35" s="57">
        <v>18560</v>
      </c>
      <c r="AN35" s="57">
        <v>20658</v>
      </c>
      <c r="AO35" s="57">
        <v>19490</v>
      </c>
      <c r="AP35" s="57">
        <v>19838.338500000002</v>
      </c>
      <c r="AQ35" s="57">
        <v>20810.289000000001</v>
      </c>
      <c r="AR35" s="57">
        <v>20267.805</v>
      </c>
      <c r="AS35" s="59" t="s">
        <v>213</v>
      </c>
      <c r="AT35" s="59" t="s">
        <v>213</v>
      </c>
      <c r="AU35" s="59" t="s">
        <v>213</v>
      </c>
      <c r="AV35" s="59" t="s">
        <v>213</v>
      </c>
      <c r="AW35" s="59" t="s">
        <v>213</v>
      </c>
      <c r="AX35" s="59" t="s">
        <v>213</v>
      </c>
      <c r="AY35" s="57" t="s">
        <v>213</v>
      </c>
    </row>
    <row r="36" spans="1:51" ht="39" customHeight="1" x14ac:dyDescent="0.25">
      <c r="A36" s="60" t="s">
        <v>206</v>
      </c>
      <c r="B36" s="61" t="s">
        <v>207</v>
      </c>
      <c r="C36" s="57">
        <v>10196</v>
      </c>
      <c r="D36" s="57">
        <v>10646</v>
      </c>
      <c r="E36" s="57">
        <v>10399</v>
      </c>
      <c r="F36" s="57">
        <v>11479</v>
      </c>
      <c r="G36" s="57">
        <v>10473</v>
      </c>
      <c r="H36" s="57">
        <v>10930</v>
      </c>
      <c r="I36" s="57">
        <v>10950</v>
      </c>
      <c r="J36" s="57">
        <v>10095</v>
      </c>
      <c r="K36" s="57">
        <v>10581</v>
      </c>
      <c r="L36" s="58">
        <v>9720</v>
      </c>
      <c r="M36" s="58">
        <v>10180</v>
      </c>
      <c r="N36" s="58">
        <v>9936</v>
      </c>
      <c r="O36" s="57">
        <v>9910</v>
      </c>
      <c r="P36" s="58">
        <v>10265</v>
      </c>
      <c r="Q36" s="58">
        <v>10127</v>
      </c>
      <c r="R36" s="57">
        <v>10539</v>
      </c>
      <c r="S36" s="58">
        <v>10173</v>
      </c>
      <c r="T36" s="58">
        <v>10338</v>
      </c>
      <c r="U36" s="57">
        <v>10274</v>
      </c>
      <c r="V36" s="58">
        <v>10901</v>
      </c>
      <c r="W36" s="58">
        <v>10576</v>
      </c>
      <c r="X36" s="57">
        <v>10315</v>
      </c>
      <c r="Y36" s="57">
        <v>9983</v>
      </c>
      <c r="Z36" s="57">
        <v>10117</v>
      </c>
      <c r="AA36" s="57">
        <v>10360</v>
      </c>
      <c r="AB36" s="57">
        <v>11136</v>
      </c>
      <c r="AC36" s="57">
        <v>10765</v>
      </c>
      <c r="AD36" s="57">
        <v>11868</v>
      </c>
      <c r="AE36" s="57">
        <v>11889</v>
      </c>
      <c r="AF36" s="57">
        <v>11881</v>
      </c>
      <c r="AG36" s="57">
        <v>11368</v>
      </c>
      <c r="AH36" s="57">
        <v>11181</v>
      </c>
      <c r="AI36" s="57">
        <v>11268</v>
      </c>
      <c r="AJ36" s="57">
        <v>12424</v>
      </c>
      <c r="AK36" s="57">
        <v>12794</v>
      </c>
      <c r="AL36" s="57">
        <v>12627</v>
      </c>
      <c r="AM36" s="57">
        <v>13554</v>
      </c>
      <c r="AN36" s="57">
        <v>15082</v>
      </c>
      <c r="AO36" s="57">
        <v>14515</v>
      </c>
      <c r="AP36" s="57">
        <v>15430.656000000001</v>
      </c>
      <c r="AQ36" s="57">
        <v>15543.673500000001</v>
      </c>
      <c r="AR36" s="57">
        <v>15483.397499999999</v>
      </c>
      <c r="AS36" s="59" t="s">
        <v>213</v>
      </c>
      <c r="AT36" s="59" t="s">
        <v>213</v>
      </c>
      <c r="AU36" s="59" t="s">
        <v>213</v>
      </c>
      <c r="AV36" s="59" t="s">
        <v>213</v>
      </c>
      <c r="AW36" s="59" t="s">
        <v>213</v>
      </c>
      <c r="AX36" s="59" t="s">
        <v>213</v>
      </c>
      <c r="AY36" s="57" t="s">
        <v>213</v>
      </c>
    </row>
    <row r="37" spans="1:51" x14ac:dyDescent="0.25">
      <c r="A37" s="63" t="s">
        <v>212</v>
      </c>
      <c r="B37" s="64" t="s">
        <v>212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2"/>
      <c r="AL37" s="42"/>
      <c r="AM37" s="42"/>
      <c r="AN37" s="42"/>
      <c r="AO37" s="42"/>
      <c r="AP37" s="42"/>
      <c r="AQ37" s="42"/>
      <c r="AR37" s="42"/>
      <c r="AS37" s="44"/>
      <c r="AT37" s="44"/>
      <c r="AU37" s="44"/>
      <c r="AV37" s="44"/>
      <c r="AW37" s="44"/>
      <c r="AX37" s="44"/>
      <c r="AY37" s="42"/>
    </row>
    <row r="38" spans="1:51" ht="39" customHeight="1" x14ac:dyDescent="0.25">
      <c r="A38" s="60" t="s">
        <v>203</v>
      </c>
      <c r="B38" s="61" t="s">
        <v>204</v>
      </c>
      <c r="C38" s="57">
        <v>7126</v>
      </c>
      <c r="D38" s="57">
        <v>7165</v>
      </c>
      <c r="E38" s="57">
        <v>7145</v>
      </c>
      <c r="F38" s="57">
        <v>6264</v>
      </c>
      <c r="G38" s="57">
        <v>6396</v>
      </c>
      <c r="H38" s="57">
        <v>6303</v>
      </c>
      <c r="I38" s="57">
        <v>6929</v>
      </c>
      <c r="J38" s="57">
        <v>7363</v>
      </c>
      <c r="K38" s="57">
        <v>7338</v>
      </c>
      <c r="L38" s="58">
        <v>7311</v>
      </c>
      <c r="M38" s="58">
        <v>6921</v>
      </c>
      <c r="N38" s="58">
        <v>7053</v>
      </c>
      <c r="O38" s="57">
        <v>7634</v>
      </c>
      <c r="P38" s="58">
        <v>7492</v>
      </c>
      <c r="Q38" s="58">
        <v>7567</v>
      </c>
      <c r="R38" s="57">
        <v>7812</v>
      </c>
      <c r="S38" s="58">
        <v>7743</v>
      </c>
      <c r="T38" s="58">
        <v>7748</v>
      </c>
      <c r="U38" s="57">
        <v>7756</v>
      </c>
      <c r="V38" s="58">
        <v>7833</v>
      </c>
      <c r="W38" s="58">
        <v>7806</v>
      </c>
      <c r="X38" s="57">
        <v>8118</v>
      </c>
      <c r="Y38" s="57">
        <v>8191</v>
      </c>
      <c r="Z38" s="57">
        <v>8132</v>
      </c>
      <c r="AA38" s="57">
        <v>7584</v>
      </c>
      <c r="AB38" s="57">
        <v>7844</v>
      </c>
      <c r="AC38" s="57">
        <v>7670</v>
      </c>
      <c r="AD38" s="57">
        <v>7501</v>
      </c>
      <c r="AE38" s="57">
        <v>7921</v>
      </c>
      <c r="AF38" s="57">
        <v>7704</v>
      </c>
      <c r="AG38" s="57">
        <v>8214</v>
      </c>
      <c r="AH38" s="57">
        <v>7382</v>
      </c>
      <c r="AI38" s="57">
        <v>7703</v>
      </c>
      <c r="AJ38" s="57">
        <v>7499</v>
      </c>
      <c r="AK38" s="57">
        <v>7904</v>
      </c>
      <c r="AL38" s="57">
        <v>7642</v>
      </c>
      <c r="AM38" s="57">
        <v>9707</v>
      </c>
      <c r="AN38" s="57">
        <v>8522</v>
      </c>
      <c r="AO38" s="57">
        <v>9133</v>
      </c>
      <c r="AP38" s="57">
        <v>9832.5224999999991</v>
      </c>
      <c r="AQ38" s="57">
        <v>9644.16</v>
      </c>
      <c r="AR38" s="57">
        <v>9757.1774999999998</v>
      </c>
      <c r="AS38" s="59" t="s">
        <v>213</v>
      </c>
      <c r="AT38" s="59" t="s">
        <v>213</v>
      </c>
      <c r="AU38" s="59" t="s">
        <v>213</v>
      </c>
      <c r="AV38" s="59" t="s">
        <v>213</v>
      </c>
      <c r="AW38" s="59" t="s">
        <v>213</v>
      </c>
      <c r="AX38" s="59" t="s">
        <v>213</v>
      </c>
      <c r="AY38" s="57" t="s">
        <v>213</v>
      </c>
    </row>
    <row r="39" spans="1:51" ht="24" x14ac:dyDescent="0.25">
      <c r="A39" s="60" t="s">
        <v>205</v>
      </c>
      <c r="B39" s="61" t="s">
        <v>205</v>
      </c>
      <c r="C39" s="57">
        <v>6728</v>
      </c>
      <c r="D39" s="57">
        <v>6604</v>
      </c>
      <c r="E39" s="57">
        <v>6718</v>
      </c>
      <c r="F39" s="57">
        <v>6604</v>
      </c>
      <c r="G39" s="57">
        <v>6486</v>
      </c>
      <c r="H39" s="57">
        <v>6582</v>
      </c>
      <c r="I39" s="57" t="s">
        <v>213</v>
      </c>
      <c r="J39" s="57" t="s">
        <v>213</v>
      </c>
      <c r="K39" s="57" t="s">
        <v>213</v>
      </c>
      <c r="L39" s="58" t="s">
        <v>213</v>
      </c>
      <c r="M39" s="58" t="s">
        <v>213</v>
      </c>
      <c r="N39" s="58" t="s">
        <v>213</v>
      </c>
      <c r="O39" s="57" t="s">
        <v>213</v>
      </c>
      <c r="P39" s="58" t="s">
        <v>213</v>
      </c>
      <c r="Q39" s="58" t="s">
        <v>213</v>
      </c>
      <c r="R39" s="57" t="s">
        <v>213</v>
      </c>
      <c r="S39" s="58">
        <v>7360</v>
      </c>
      <c r="T39" s="58">
        <v>7360</v>
      </c>
      <c r="U39" s="57">
        <v>7360</v>
      </c>
      <c r="V39" s="58">
        <v>8190</v>
      </c>
      <c r="W39" s="58">
        <v>8134</v>
      </c>
      <c r="X39" s="57">
        <v>8189</v>
      </c>
      <c r="Y39" s="57">
        <v>7990</v>
      </c>
      <c r="Z39" s="57">
        <v>8143</v>
      </c>
      <c r="AA39" s="57">
        <v>7813</v>
      </c>
      <c r="AB39" s="57">
        <v>7403</v>
      </c>
      <c r="AC39" s="57">
        <v>7473</v>
      </c>
      <c r="AD39" s="57">
        <v>7490</v>
      </c>
      <c r="AE39" s="57">
        <v>7986</v>
      </c>
      <c r="AF39" s="57">
        <v>7653</v>
      </c>
      <c r="AG39" s="57">
        <v>7543</v>
      </c>
      <c r="AH39" s="57">
        <v>7508</v>
      </c>
      <c r="AI39" s="57">
        <v>7514</v>
      </c>
      <c r="AJ39" s="57">
        <v>7545</v>
      </c>
      <c r="AK39" s="57">
        <v>7934</v>
      </c>
      <c r="AL39" s="57">
        <v>7689</v>
      </c>
      <c r="AM39" s="57">
        <v>7861</v>
      </c>
      <c r="AN39" s="57">
        <v>7360</v>
      </c>
      <c r="AO39" s="57">
        <v>7666</v>
      </c>
      <c r="AP39" s="57">
        <v>7572.1724999999997</v>
      </c>
      <c r="AQ39" s="57" t="s">
        <v>213</v>
      </c>
      <c r="AR39" s="57">
        <v>7572.1724999999997</v>
      </c>
      <c r="AS39" s="59" t="s">
        <v>213</v>
      </c>
      <c r="AT39" s="59" t="s">
        <v>213</v>
      </c>
      <c r="AU39" s="59" t="s">
        <v>213</v>
      </c>
      <c r="AV39" s="59" t="s">
        <v>213</v>
      </c>
      <c r="AW39" s="59" t="s">
        <v>213</v>
      </c>
      <c r="AX39" s="59" t="s">
        <v>213</v>
      </c>
      <c r="AY39" s="57" t="s">
        <v>213</v>
      </c>
    </row>
    <row r="40" spans="1:51" ht="39" customHeight="1" x14ac:dyDescent="0.25">
      <c r="A40" s="60" t="s">
        <v>206</v>
      </c>
      <c r="B40" s="61" t="s">
        <v>207</v>
      </c>
      <c r="C40" s="57">
        <v>7416</v>
      </c>
      <c r="D40" s="57">
        <v>7190</v>
      </c>
      <c r="E40" s="57">
        <v>7278</v>
      </c>
      <c r="F40" s="57">
        <v>6110</v>
      </c>
      <c r="G40" s="57">
        <v>6378</v>
      </c>
      <c r="H40" s="57">
        <v>6199</v>
      </c>
      <c r="I40" s="57">
        <v>6929</v>
      </c>
      <c r="J40" s="57">
        <v>7363</v>
      </c>
      <c r="K40" s="57">
        <v>7338</v>
      </c>
      <c r="L40" s="58">
        <v>7311</v>
      </c>
      <c r="M40" s="58">
        <v>6921</v>
      </c>
      <c r="N40" s="58">
        <v>7053</v>
      </c>
      <c r="O40" s="57">
        <v>7634</v>
      </c>
      <c r="P40" s="58">
        <v>7492</v>
      </c>
      <c r="Q40" s="58">
        <v>7567</v>
      </c>
      <c r="R40" s="57">
        <v>7812</v>
      </c>
      <c r="S40" s="58">
        <v>7863</v>
      </c>
      <c r="T40" s="58">
        <v>7858</v>
      </c>
      <c r="U40" s="57">
        <v>7799</v>
      </c>
      <c r="V40" s="58">
        <v>6882</v>
      </c>
      <c r="W40" s="58">
        <v>7471</v>
      </c>
      <c r="X40" s="57">
        <v>8114</v>
      </c>
      <c r="Y40" s="57">
        <v>8206</v>
      </c>
      <c r="Z40" s="57">
        <v>8131</v>
      </c>
      <c r="AA40" s="57">
        <v>7579</v>
      </c>
      <c r="AB40" s="57">
        <v>7965</v>
      </c>
      <c r="AC40" s="57">
        <v>7688</v>
      </c>
      <c r="AD40" s="57">
        <v>7543</v>
      </c>
      <c r="AE40" s="57">
        <v>7876</v>
      </c>
      <c r="AF40" s="57">
        <v>7782</v>
      </c>
      <c r="AG40" s="57">
        <v>8473</v>
      </c>
      <c r="AH40" s="57">
        <v>6467</v>
      </c>
      <c r="AI40" s="57">
        <v>8050</v>
      </c>
      <c r="AJ40" s="57">
        <v>7347</v>
      </c>
      <c r="AK40" s="57">
        <v>7769</v>
      </c>
      <c r="AL40" s="57">
        <v>7472</v>
      </c>
      <c r="AM40" s="57">
        <v>9838</v>
      </c>
      <c r="AN40" s="57">
        <v>8577</v>
      </c>
      <c r="AO40" s="57">
        <v>9219</v>
      </c>
      <c r="AP40" s="57">
        <v>9892.7985000000008</v>
      </c>
      <c r="AQ40" s="57">
        <v>9644.16</v>
      </c>
      <c r="AR40" s="57">
        <v>9794.85</v>
      </c>
      <c r="AS40" s="59" t="s">
        <v>213</v>
      </c>
      <c r="AT40" s="59" t="s">
        <v>213</v>
      </c>
      <c r="AU40" s="59" t="s">
        <v>213</v>
      </c>
      <c r="AV40" s="59" t="s">
        <v>213</v>
      </c>
      <c r="AW40" s="59" t="s">
        <v>213</v>
      </c>
      <c r="AX40" s="59" t="s">
        <v>213</v>
      </c>
      <c r="AY40" s="57" t="s">
        <v>213</v>
      </c>
    </row>
    <row r="43" spans="1:51" x14ac:dyDescent="0.25">
      <c r="A43" s="51" t="s">
        <v>216</v>
      </c>
    </row>
    <row r="44" spans="1:51" x14ac:dyDescent="0.25">
      <c r="A44" s="51"/>
    </row>
    <row r="45" spans="1:51" x14ac:dyDescent="0.25">
      <c r="A45" s="53" t="s">
        <v>217</v>
      </c>
    </row>
  </sheetData>
  <mergeCells count="1">
    <mergeCell ref="A8:B9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3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8" customWidth="1"/>
    <col min="3" max="3" width="11" customWidth="1"/>
    <col min="4" max="4" width="13" customWidth="1"/>
    <col min="6" max="6" width="11" customWidth="1"/>
    <col min="9" max="9" width="3" customWidth="1"/>
    <col min="10" max="10" width="11" customWidth="1"/>
    <col min="14" max="14" width="26" customWidth="1"/>
  </cols>
  <sheetData>
    <row r="1" spans="1:16" ht="16.5" customHeight="1" x14ac:dyDescent="0.25">
      <c r="A1" s="65" t="s">
        <v>218</v>
      </c>
      <c r="N1" s="66" t="s">
        <v>219</v>
      </c>
      <c r="P1" s="16" t="s">
        <v>13</v>
      </c>
    </row>
    <row r="2" spans="1:16" x14ac:dyDescent="0.25">
      <c r="A2" s="67" t="s">
        <v>220</v>
      </c>
      <c r="N2" s="68">
        <v>2015</v>
      </c>
      <c r="P2" s="18" t="s">
        <v>14</v>
      </c>
    </row>
    <row r="3" spans="1:16" x14ac:dyDescent="0.25">
      <c r="A3" s="67" t="s">
        <v>221</v>
      </c>
      <c r="N3" s="67" t="s">
        <v>222</v>
      </c>
      <c r="P3" s="21" t="s">
        <v>223</v>
      </c>
    </row>
    <row r="4" spans="1:16" ht="23.85" customHeight="1" x14ac:dyDescent="0.25">
      <c r="C4" s="8" t="s">
        <v>224</v>
      </c>
      <c r="D4" s="8"/>
      <c r="E4" s="8"/>
      <c r="F4" s="8"/>
      <c r="G4" s="8"/>
      <c r="H4" s="8"/>
      <c r="J4" s="8" t="s">
        <v>225</v>
      </c>
      <c r="K4" s="8"/>
      <c r="L4" s="8"/>
    </row>
    <row r="5" spans="1:16" ht="42" customHeight="1" x14ac:dyDescent="0.25">
      <c r="A5" s="69" t="s">
        <v>226</v>
      </c>
      <c r="B5" s="69" t="s">
        <v>227</v>
      </c>
      <c r="C5" s="69" t="s">
        <v>228</v>
      </c>
      <c r="D5" s="69" t="s">
        <v>229</v>
      </c>
      <c r="E5" s="69" t="s">
        <v>230</v>
      </c>
      <c r="F5" s="69" t="s">
        <v>231</v>
      </c>
      <c r="G5" s="69" t="s">
        <v>232</v>
      </c>
      <c r="H5" s="69" t="s">
        <v>233</v>
      </c>
      <c r="J5" s="69" t="s">
        <v>231</v>
      </c>
      <c r="K5" s="69" t="s">
        <v>232</v>
      </c>
      <c r="L5" s="69" t="s">
        <v>233</v>
      </c>
    </row>
    <row r="6" spans="1:16" x14ac:dyDescent="0.25">
      <c r="A6" s="70" t="s">
        <v>234</v>
      </c>
      <c r="B6" s="70">
        <v>2002</v>
      </c>
      <c r="C6" s="71">
        <v>26.85</v>
      </c>
      <c r="F6" s="71">
        <v>26.88</v>
      </c>
      <c r="G6" s="71">
        <v>24.25</v>
      </c>
      <c r="H6" s="71">
        <v>31.73</v>
      </c>
      <c r="J6" s="72">
        <f t="shared" ref="J6:J37" si="0">F6/AVERAGEIFS(F$6:F$103,$B$6:$B$103,$N$2)*100</f>
        <v>67.208401050131272</v>
      </c>
      <c r="K6" s="72">
        <f t="shared" ref="K6:K37" si="1">G6/AVERAGEIFS(G$6:G$103,$B$6:$B$103,$N$2)*100</f>
        <v>51.805169835505239</v>
      </c>
      <c r="L6" s="72">
        <f t="shared" ref="L6:L37" si="2">H6/AVERAGEIFS(H$6:H$103,$B$6:$B$103,$N$2)*100</f>
        <v>69.03078429239639</v>
      </c>
    </row>
    <row r="7" spans="1:16" x14ac:dyDescent="0.25">
      <c r="A7" s="70" t="s">
        <v>235</v>
      </c>
      <c r="B7" s="70">
        <v>2002</v>
      </c>
      <c r="C7" s="71">
        <v>26.54</v>
      </c>
      <c r="F7" s="71">
        <v>26.6</v>
      </c>
      <c r="G7" s="71">
        <v>23.81</v>
      </c>
      <c r="H7" s="71">
        <v>31.72</v>
      </c>
      <c r="J7" s="72">
        <f t="shared" si="0"/>
        <v>66.508313539192415</v>
      </c>
      <c r="K7" s="72">
        <f t="shared" si="1"/>
        <v>50.865199743644517</v>
      </c>
      <c r="L7" s="72">
        <f t="shared" si="2"/>
        <v>69.009028608724037</v>
      </c>
    </row>
    <row r="8" spans="1:16" x14ac:dyDescent="0.25">
      <c r="A8" s="70" t="s">
        <v>236</v>
      </c>
      <c r="B8" s="70">
        <v>2002</v>
      </c>
      <c r="C8" s="71">
        <v>28.04</v>
      </c>
      <c r="F8" s="71">
        <v>28.53</v>
      </c>
      <c r="G8" s="71">
        <v>24.96</v>
      </c>
      <c r="H8" s="71">
        <v>32.29</v>
      </c>
      <c r="J8" s="72">
        <f t="shared" si="0"/>
        <v>71.333916739592453</v>
      </c>
      <c r="K8" s="72">
        <f t="shared" si="1"/>
        <v>53.321939756462299</v>
      </c>
      <c r="L8" s="72">
        <f t="shared" si="2"/>
        <v>70.249102578048522</v>
      </c>
    </row>
    <row r="9" spans="1:16" x14ac:dyDescent="0.25">
      <c r="A9" s="70" t="s">
        <v>237</v>
      </c>
      <c r="B9" s="70">
        <v>2002</v>
      </c>
      <c r="C9" s="71">
        <v>28.22</v>
      </c>
      <c r="F9" s="71">
        <v>28.51</v>
      </c>
      <c r="G9" s="71">
        <v>25.11</v>
      </c>
      <c r="H9" s="71">
        <v>33.36</v>
      </c>
      <c r="J9" s="72">
        <f t="shared" si="0"/>
        <v>71.283910488811102</v>
      </c>
      <c r="K9" s="72">
        <f t="shared" si="1"/>
        <v>53.642384105960275</v>
      </c>
      <c r="L9" s="72">
        <f t="shared" si="2"/>
        <v>72.576960730990976</v>
      </c>
    </row>
    <row r="10" spans="1:16" x14ac:dyDescent="0.25">
      <c r="A10" s="70" t="s">
        <v>238</v>
      </c>
      <c r="B10" s="70">
        <v>2003</v>
      </c>
      <c r="C10" s="71">
        <v>30.71</v>
      </c>
      <c r="F10" s="71">
        <v>30.52</v>
      </c>
      <c r="G10" s="71">
        <v>28.06</v>
      </c>
      <c r="H10" s="71">
        <v>36.270000000000003</v>
      </c>
      <c r="J10" s="72">
        <f t="shared" si="0"/>
        <v>76.309538692336545</v>
      </c>
      <c r="K10" s="72">
        <f t="shared" si="1"/>
        <v>59.944456312753694</v>
      </c>
      <c r="L10" s="72">
        <f t="shared" si="2"/>
        <v>78.90786467964756</v>
      </c>
    </row>
    <row r="11" spans="1:16" x14ac:dyDescent="0.25">
      <c r="A11" s="70" t="s">
        <v>239</v>
      </c>
      <c r="B11" s="70">
        <v>2003</v>
      </c>
      <c r="C11" s="71">
        <v>31.6</v>
      </c>
      <c r="F11" s="71">
        <v>31.17</v>
      </c>
      <c r="G11" s="71">
        <v>29.83</v>
      </c>
      <c r="H11" s="71">
        <v>35.36</v>
      </c>
      <c r="J11" s="72">
        <f t="shared" si="0"/>
        <v>77.934741842730347</v>
      </c>
      <c r="K11" s="72">
        <f t="shared" si="1"/>
        <v>63.725699636829738</v>
      </c>
      <c r="L11" s="72">
        <f t="shared" si="2"/>
        <v>76.928097465462855</v>
      </c>
    </row>
    <row r="12" spans="1:16" x14ac:dyDescent="0.25">
      <c r="A12" s="70" t="s">
        <v>240</v>
      </c>
      <c r="B12" s="70">
        <v>2003</v>
      </c>
      <c r="C12" s="71">
        <v>31.93</v>
      </c>
      <c r="F12" s="71">
        <v>31.43</v>
      </c>
      <c r="G12" s="71">
        <v>30.32</v>
      </c>
      <c r="H12" s="71">
        <v>35.409999999999997</v>
      </c>
      <c r="J12" s="72">
        <f t="shared" si="0"/>
        <v>78.584823102887867</v>
      </c>
      <c r="K12" s="72">
        <f t="shared" si="1"/>
        <v>64.772484511856447</v>
      </c>
      <c r="L12" s="72">
        <f t="shared" si="2"/>
        <v>77.036875883824649</v>
      </c>
    </row>
    <row r="13" spans="1:16" x14ac:dyDescent="0.25">
      <c r="A13" s="70" t="s">
        <v>241</v>
      </c>
      <c r="B13" s="70">
        <v>2003</v>
      </c>
      <c r="C13" s="71">
        <v>34.11</v>
      </c>
      <c r="F13" s="71">
        <v>34.159999999999997</v>
      </c>
      <c r="G13" s="71">
        <v>31.68</v>
      </c>
      <c r="H13" s="71">
        <v>37.549999999999997</v>
      </c>
      <c r="J13" s="72">
        <f t="shared" si="0"/>
        <v>85.410676334541819</v>
      </c>
      <c r="K13" s="72">
        <f t="shared" si="1"/>
        <v>67.677846613971383</v>
      </c>
      <c r="L13" s="72">
        <f t="shared" si="2"/>
        <v>81.692592189709572</v>
      </c>
    </row>
    <row r="14" spans="1:16" x14ac:dyDescent="0.25">
      <c r="A14" s="70" t="s">
        <v>242</v>
      </c>
      <c r="B14" s="70">
        <v>2004</v>
      </c>
      <c r="C14" s="71">
        <v>34.770000000000003</v>
      </c>
      <c r="F14" s="71">
        <v>34.93</v>
      </c>
      <c r="G14" s="71">
        <v>32.42</v>
      </c>
      <c r="H14" s="71">
        <v>37.44</v>
      </c>
      <c r="J14" s="72">
        <f t="shared" si="0"/>
        <v>87.335916989623712</v>
      </c>
      <c r="K14" s="72">
        <f t="shared" si="1"/>
        <v>69.258705404828035</v>
      </c>
      <c r="L14" s="72">
        <f t="shared" si="2"/>
        <v>81.453279669313602</v>
      </c>
    </row>
    <row r="15" spans="1:16" x14ac:dyDescent="0.25">
      <c r="A15" s="70" t="s">
        <v>243</v>
      </c>
      <c r="B15" s="70">
        <v>2004</v>
      </c>
      <c r="C15" s="71">
        <v>35.93</v>
      </c>
      <c r="F15" s="71">
        <v>35.99</v>
      </c>
      <c r="G15" s="71">
        <v>34.06</v>
      </c>
      <c r="H15" s="71">
        <v>37.29</v>
      </c>
      <c r="J15" s="72">
        <f t="shared" si="0"/>
        <v>89.986248281035145</v>
      </c>
      <c r="K15" s="72">
        <f t="shared" si="1"/>
        <v>72.762230292672513</v>
      </c>
      <c r="L15" s="72">
        <f t="shared" si="2"/>
        <v>81.12694441422822</v>
      </c>
    </row>
    <row r="16" spans="1:16" x14ac:dyDescent="0.25">
      <c r="A16" s="70" t="s">
        <v>244</v>
      </c>
      <c r="B16" s="70">
        <v>2004</v>
      </c>
      <c r="C16" s="71">
        <v>37.200000000000003</v>
      </c>
      <c r="F16" s="71">
        <v>37.4</v>
      </c>
      <c r="G16" s="71">
        <v>34.72</v>
      </c>
      <c r="H16" s="71">
        <v>39.83</v>
      </c>
      <c r="J16" s="72">
        <f t="shared" si="0"/>
        <v>93.511688961120143</v>
      </c>
      <c r="K16" s="72">
        <f t="shared" si="1"/>
        <v>74.172185430463571</v>
      </c>
      <c r="L16" s="72">
        <f t="shared" si="2"/>
        <v>86.65288806700751</v>
      </c>
    </row>
    <row r="17" spans="1:12" x14ac:dyDescent="0.25">
      <c r="A17" s="70" t="s">
        <v>245</v>
      </c>
      <c r="B17" s="70">
        <v>2004</v>
      </c>
      <c r="C17" s="71">
        <v>39.5</v>
      </c>
      <c r="F17" s="71">
        <v>39.31</v>
      </c>
      <c r="G17" s="71">
        <v>37.380000000000003</v>
      </c>
      <c r="H17" s="71">
        <v>42.27</v>
      </c>
      <c r="J17" s="72">
        <f t="shared" si="0"/>
        <v>98.287285910738859</v>
      </c>
      <c r="K17" s="72">
        <f t="shared" si="1"/>
        <v>79.854731894894272</v>
      </c>
      <c r="L17" s="72">
        <f t="shared" si="2"/>
        <v>91.961274883063211</v>
      </c>
    </row>
    <row r="18" spans="1:12" x14ac:dyDescent="0.25">
      <c r="A18" s="70" t="s">
        <v>246</v>
      </c>
      <c r="B18" s="70">
        <v>2005</v>
      </c>
      <c r="C18" s="71">
        <v>39.51</v>
      </c>
      <c r="F18" s="71">
        <v>39.33</v>
      </c>
      <c r="G18" s="71">
        <v>37.869999999999997</v>
      </c>
      <c r="H18" s="71">
        <v>40.89</v>
      </c>
      <c r="J18" s="72">
        <f t="shared" si="0"/>
        <v>98.337292161520196</v>
      </c>
      <c r="K18" s="72">
        <f t="shared" si="1"/>
        <v>80.90151676992096</v>
      </c>
      <c r="L18" s="72">
        <f t="shared" si="2"/>
        <v>88.958990536277611</v>
      </c>
    </row>
    <row r="19" spans="1:12" x14ac:dyDescent="0.25">
      <c r="A19" s="70" t="s">
        <v>247</v>
      </c>
      <c r="B19" s="70">
        <v>2005</v>
      </c>
      <c r="C19" s="71">
        <v>41.17</v>
      </c>
      <c r="F19" s="71">
        <v>41.06</v>
      </c>
      <c r="G19" s="71">
        <v>39.26</v>
      </c>
      <c r="H19" s="71">
        <v>42.96</v>
      </c>
      <c r="J19" s="72">
        <f t="shared" si="0"/>
        <v>102.66283285410678</v>
      </c>
      <c r="K19" s="72">
        <f t="shared" si="1"/>
        <v>83.870967741935488</v>
      </c>
      <c r="L19" s="72">
        <f t="shared" si="2"/>
        <v>93.462417056456005</v>
      </c>
    </row>
    <row r="20" spans="1:12" x14ac:dyDescent="0.25">
      <c r="A20" s="70" t="s">
        <v>248</v>
      </c>
      <c r="B20" s="70">
        <v>2005</v>
      </c>
      <c r="C20" s="71">
        <v>41.86</v>
      </c>
      <c r="F20" s="71">
        <v>42.37</v>
      </c>
      <c r="G20" s="71">
        <v>39.020000000000003</v>
      </c>
      <c r="H20" s="71">
        <v>44.57</v>
      </c>
      <c r="J20" s="72">
        <f t="shared" si="0"/>
        <v>105.93824228028504</v>
      </c>
      <c r="K20" s="72">
        <f t="shared" si="1"/>
        <v>83.358256782738749</v>
      </c>
      <c r="L20" s="72">
        <f t="shared" si="2"/>
        <v>96.96508212770587</v>
      </c>
    </row>
    <row r="21" spans="1:12" x14ac:dyDescent="0.25">
      <c r="A21" s="70" t="s">
        <v>249</v>
      </c>
      <c r="B21" s="70">
        <v>2005</v>
      </c>
      <c r="C21" s="71">
        <v>43.98</v>
      </c>
      <c r="F21" s="71">
        <v>43.13</v>
      </c>
      <c r="G21" s="71">
        <v>42.1</v>
      </c>
      <c r="H21" s="71">
        <v>47.5</v>
      </c>
      <c r="J21" s="72">
        <f t="shared" si="0"/>
        <v>107.83847980997625</v>
      </c>
      <c r="K21" s="72">
        <f t="shared" si="1"/>
        <v>89.938047425763727</v>
      </c>
      <c r="L21" s="72">
        <f t="shared" si="2"/>
        <v>103.33949744370719</v>
      </c>
    </row>
    <row r="22" spans="1:12" x14ac:dyDescent="0.25">
      <c r="A22" s="70" t="s">
        <v>250</v>
      </c>
      <c r="B22" s="70">
        <v>2006</v>
      </c>
      <c r="C22" s="71">
        <v>45.73</v>
      </c>
      <c r="F22" s="71">
        <v>46.11</v>
      </c>
      <c r="G22" s="71">
        <v>43.24</v>
      </c>
      <c r="H22" s="71">
        <v>47.32</v>
      </c>
      <c r="J22" s="72">
        <f t="shared" si="0"/>
        <v>115.28941117639707</v>
      </c>
      <c r="K22" s="72">
        <f t="shared" si="1"/>
        <v>92.373424481948319</v>
      </c>
      <c r="L22" s="72">
        <f t="shared" si="2"/>
        <v>102.94789513760472</v>
      </c>
    </row>
    <row r="23" spans="1:12" x14ac:dyDescent="0.25">
      <c r="A23" s="70" t="s">
        <v>251</v>
      </c>
      <c r="B23" s="70">
        <v>2006</v>
      </c>
      <c r="C23" s="71">
        <v>46.39</v>
      </c>
      <c r="F23" s="71">
        <v>44.73</v>
      </c>
      <c r="G23" s="71">
        <v>45.42</v>
      </c>
      <c r="H23" s="71">
        <v>49.64</v>
      </c>
      <c r="J23" s="72">
        <f t="shared" si="0"/>
        <v>111.83897987248406</v>
      </c>
      <c r="K23" s="72">
        <f t="shared" si="1"/>
        <v>97.030549027985487</v>
      </c>
      <c r="L23" s="72">
        <f t="shared" si="2"/>
        <v>107.9952137495921</v>
      </c>
    </row>
    <row r="24" spans="1:12" x14ac:dyDescent="0.25">
      <c r="A24" s="70" t="s">
        <v>252</v>
      </c>
      <c r="B24" s="70">
        <v>2006</v>
      </c>
      <c r="C24" s="71">
        <v>47.5</v>
      </c>
      <c r="F24" s="71">
        <v>45.82</v>
      </c>
      <c r="G24" s="71">
        <v>46.51</v>
      </c>
      <c r="H24" s="71">
        <v>50.75</v>
      </c>
      <c r="J24" s="72">
        <f t="shared" si="0"/>
        <v>114.56432054006751</v>
      </c>
      <c r="K24" s="72">
        <f t="shared" si="1"/>
        <v>99.359111301004063</v>
      </c>
      <c r="L24" s="72">
        <f t="shared" si="2"/>
        <v>110.41009463722398</v>
      </c>
    </row>
    <row r="25" spans="1:12" x14ac:dyDescent="0.25">
      <c r="A25" s="70" t="s">
        <v>253</v>
      </c>
      <c r="B25" s="70">
        <v>2006</v>
      </c>
      <c r="C25" s="71">
        <v>50.69</v>
      </c>
      <c r="F25" s="71">
        <v>50.13</v>
      </c>
      <c r="G25" s="71">
        <v>49.13</v>
      </c>
      <c r="H25" s="71">
        <v>52.12</v>
      </c>
      <c r="J25" s="72">
        <f t="shared" si="0"/>
        <v>125.34066758344795</v>
      </c>
      <c r="K25" s="72">
        <f t="shared" si="1"/>
        <v>104.95620593890196</v>
      </c>
      <c r="L25" s="72">
        <f t="shared" si="2"/>
        <v>113.39062330033723</v>
      </c>
    </row>
    <row r="26" spans="1:12" x14ac:dyDescent="0.25">
      <c r="A26" s="70" t="s">
        <v>254</v>
      </c>
      <c r="B26" s="70">
        <v>2007</v>
      </c>
      <c r="C26" s="71">
        <v>52.22</v>
      </c>
      <c r="F26" s="71">
        <v>51.98</v>
      </c>
      <c r="G26" s="71">
        <v>50.47</v>
      </c>
      <c r="H26" s="71">
        <v>53.13</v>
      </c>
      <c r="J26" s="72">
        <f t="shared" si="0"/>
        <v>129.9662457807226</v>
      </c>
      <c r="K26" s="72">
        <f t="shared" si="1"/>
        <v>107.81884212775049</v>
      </c>
      <c r="L26" s="72">
        <f t="shared" si="2"/>
        <v>115.58794735124553</v>
      </c>
    </row>
    <row r="27" spans="1:12" x14ac:dyDescent="0.25">
      <c r="A27" s="70" t="s">
        <v>255</v>
      </c>
      <c r="B27" s="70">
        <v>2007</v>
      </c>
      <c r="C27" s="71">
        <v>54.3</v>
      </c>
      <c r="F27" s="71">
        <v>54.05</v>
      </c>
      <c r="G27" s="71">
        <v>53.25</v>
      </c>
      <c r="H27" s="71">
        <v>53.54</v>
      </c>
      <c r="J27" s="72">
        <f t="shared" si="0"/>
        <v>135.14189273659207</v>
      </c>
      <c r="K27" s="72">
        <f t="shared" si="1"/>
        <v>113.75774407177954</v>
      </c>
      <c r="L27" s="72">
        <f t="shared" si="2"/>
        <v>116.47993038181225</v>
      </c>
    </row>
    <row r="28" spans="1:12" x14ac:dyDescent="0.25">
      <c r="A28" s="70" t="s">
        <v>256</v>
      </c>
      <c r="B28" s="70">
        <v>2007</v>
      </c>
      <c r="C28" s="71">
        <v>55.21</v>
      </c>
      <c r="F28" s="71">
        <v>54.24</v>
      </c>
      <c r="G28" s="71">
        <v>54.64</v>
      </c>
      <c r="H28" s="71">
        <v>55.28</v>
      </c>
      <c r="J28" s="72">
        <f t="shared" si="0"/>
        <v>135.61695211901491</v>
      </c>
      <c r="K28" s="72">
        <f t="shared" si="1"/>
        <v>116.72719504379407</v>
      </c>
      <c r="L28" s="72">
        <f t="shared" si="2"/>
        <v>120.26541934080279</v>
      </c>
    </row>
    <row r="29" spans="1:12" x14ac:dyDescent="0.25">
      <c r="A29" s="70" t="s">
        <v>257</v>
      </c>
      <c r="B29" s="70">
        <v>2007</v>
      </c>
      <c r="C29" s="71">
        <v>54.94</v>
      </c>
      <c r="D29" s="71">
        <v>67.55</v>
      </c>
      <c r="E29" s="71">
        <v>53.76</v>
      </c>
      <c r="F29" s="71">
        <v>53.94</v>
      </c>
      <c r="G29" s="71">
        <v>54.32</v>
      </c>
      <c r="H29" s="71">
        <v>55.19</v>
      </c>
      <c r="J29" s="72">
        <f t="shared" si="0"/>
        <v>134.86685835729466</v>
      </c>
      <c r="K29" s="72">
        <f t="shared" si="1"/>
        <v>116.04358043153174</v>
      </c>
      <c r="L29" s="72">
        <f t="shared" si="2"/>
        <v>120.06961818775154</v>
      </c>
    </row>
    <row r="30" spans="1:12" x14ac:dyDescent="0.25">
      <c r="A30" s="70" t="s">
        <v>258</v>
      </c>
      <c r="B30" s="70">
        <v>2008</v>
      </c>
      <c r="C30" s="71">
        <v>54.38</v>
      </c>
      <c r="D30" s="71">
        <v>66.849999999999994</v>
      </c>
      <c r="E30" s="71">
        <v>53.22</v>
      </c>
      <c r="F30" s="71">
        <v>53.56</v>
      </c>
      <c r="G30" s="71">
        <v>53.78</v>
      </c>
      <c r="H30" s="71">
        <v>54.18</v>
      </c>
      <c r="J30" s="72">
        <f t="shared" si="0"/>
        <v>133.91673959244906</v>
      </c>
      <c r="K30" s="72">
        <f t="shared" si="1"/>
        <v>114.88998077333905</v>
      </c>
      <c r="L30" s="72">
        <f t="shared" si="2"/>
        <v>117.87229413684327</v>
      </c>
    </row>
    <row r="31" spans="1:12" x14ac:dyDescent="0.25">
      <c r="A31" s="70" t="s">
        <v>259</v>
      </c>
      <c r="B31" s="70">
        <v>2008</v>
      </c>
      <c r="C31" s="71">
        <v>54.7</v>
      </c>
      <c r="D31" s="71">
        <v>67.849999999999994</v>
      </c>
      <c r="E31" s="71">
        <v>53.25</v>
      </c>
      <c r="F31" s="71">
        <v>53.65</v>
      </c>
      <c r="G31" s="71">
        <v>54.91</v>
      </c>
      <c r="H31" s="71">
        <v>53.53</v>
      </c>
      <c r="J31" s="72">
        <f t="shared" si="0"/>
        <v>134.14176772096513</v>
      </c>
      <c r="K31" s="72">
        <f t="shared" si="1"/>
        <v>117.3039948728904</v>
      </c>
      <c r="L31" s="72">
        <f t="shared" si="2"/>
        <v>116.4581746981399</v>
      </c>
    </row>
    <row r="32" spans="1:12" x14ac:dyDescent="0.25">
      <c r="A32" s="70" t="s">
        <v>260</v>
      </c>
      <c r="B32" s="70">
        <v>2008</v>
      </c>
      <c r="C32" s="71">
        <v>55.71</v>
      </c>
      <c r="D32" s="71">
        <v>69.180000000000007</v>
      </c>
      <c r="E32" s="71">
        <v>54.21</v>
      </c>
      <c r="F32" s="71">
        <v>53.84</v>
      </c>
      <c r="G32" s="71">
        <v>57.04</v>
      </c>
      <c r="H32" s="71">
        <v>54.48</v>
      </c>
      <c r="J32" s="72">
        <f t="shared" si="0"/>
        <v>134.61682710338795</v>
      </c>
      <c r="K32" s="72">
        <f t="shared" si="1"/>
        <v>121.85430463576159</v>
      </c>
      <c r="L32" s="72">
        <f t="shared" si="2"/>
        <v>118.52496464701403</v>
      </c>
    </row>
    <row r="33" spans="1:12" x14ac:dyDescent="0.25">
      <c r="A33" s="70" t="s">
        <v>261</v>
      </c>
      <c r="B33" s="70">
        <v>2008</v>
      </c>
      <c r="C33" s="71">
        <v>54.26</v>
      </c>
      <c r="D33" s="71">
        <v>66.569999999999993</v>
      </c>
      <c r="E33" s="71">
        <v>53.17</v>
      </c>
      <c r="F33" s="71">
        <v>51.93</v>
      </c>
      <c r="G33" s="71">
        <v>55.67</v>
      </c>
      <c r="H33" s="71">
        <v>54.15</v>
      </c>
      <c r="J33" s="72">
        <f t="shared" si="0"/>
        <v>129.84123015376923</v>
      </c>
      <c r="K33" s="72">
        <f t="shared" si="1"/>
        <v>118.92757957701347</v>
      </c>
      <c r="L33" s="72">
        <f t="shared" si="2"/>
        <v>117.80702708582618</v>
      </c>
    </row>
    <row r="34" spans="1:12" x14ac:dyDescent="0.25">
      <c r="A34" s="70" t="s">
        <v>262</v>
      </c>
      <c r="B34" s="70">
        <v>2009</v>
      </c>
      <c r="C34" s="71">
        <v>54.05</v>
      </c>
      <c r="D34" s="71">
        <v>67.89</v>
      </c>
      <c r="E34" s="71">
        <v>52.24</v>
      </c>
      <c r="F34" s="71">
        <v>51.82</v>
      </c>
      <c r="G34" s="71">
        <v>54.86</v>
      </c>
      <c r="H34" s="71">
        <v>54.77</v>
      </c>
      <c r="J34" s="72">
        <f t="shared" si="0"/>
        <v>129.56619577447182</v>
      </c>
      <c r="K34" s="72">
        <f t="shared" si="1"/>
        <v>117.19718008972444</v>
      </c>
      <c r="L34" s="72">
        <f t="shared" si="2"/>
        <v>119.15587947351247</v>
      </c>
    </row>
    <row r="35" spans="1:12" x14ac:dyDescent="0.25">
      <c r="A35" s="70" t="s">
        <v>263</v>
      </c>
      <c r="B35" s="70">
        <v>2009</v>
      </c>
      <c r="C35" s="71">
        <v>52.17</v>
      </c>
      <c r="D35" s="71">
        <v>67.02</v>
      </c>
      <c r="E35" s="71">
        <v>49.75</v>
      </c>
      <c r="F35" s="71">
        <v>49.72</v>
      </c>
      <c r="G35" s="71">
        <v>53.54</v>
      </c>
      <c r="H35" s="71">
        <v>52.58</v>
      </c>
      <c r="J35" s="72">
        <f t="shared" si="0"/>
        <v>124.31553944243031</v>
      </c>
      <c r="K35" s="72">
        <f t="shared" si="1"/>
        <v>114.37726981414229</v>
      </c>
      <c r="L35" s="72">
        <f t="shared" si="2"/>
        <v>114.39138474926575</v>
      </c>
    </row>
    <row r="36" spans="1:12" x14ac:dyDescent="0.25">
      <c r="A36" s="70" t="s">
        <v>264</v>
      </c>
      <c r="B36" s="70">
        <v>2009</v>
      </c>
      <c r="C36" s="71">
        <v>51.22</v>
      </c>
      <c r="D36" s="71">
        <v>66.25</v>
      </c>
      <c r="E36" s="71">
        <v>48.64</v>
      </c>
      <c r="F36" s="71">
        <v>48.23</v>
      </c>
      <c r="G36" s="71">
        <v>53.23</v>
      </c>
      <c r="H36" s="71">
        <v>51.9</v>
      </c>
      <c r="J36" s="72">
        <f t="shared" si="0"/>
        <v>120.59007375921991</v>
      </c>
      <c r="K36" s="72">
        <f t="shared" si="1"/>
        <v>113.71501815851315</v>
      </c>
      <c r="L36" s="72">
        <f t="shared" si="2"/>
        <v>112.91199825954533</v>
      </c>
    </row>
    <row r="37" spans="1:12" x14ac:dyDescent="0.25">
      <c r="A37" s="70" t="s">
        <v>265</v>
      </c>
      <c r="B37" s="70">
        <v>2009</v>
      </c>
      <c r="C37" s="71">
        <v>50.35</v>
      </c>
      <c r="D37" s="71">
        <v>63.39</v>
      </c>
      <c r="E37" s="71">
        <v>48.6</v>
      </c>
      <c r="F37" s="71">
        <v>48.16</v>
      </c>
      <c r="G37" s="71">
        <v>52.05</v>
      </c>
      <c r="H37" s="71">
        <v>49.6</v>
      </c>
      <c r="J37" s="72">
        <f t="shared" si="0"/>
        <v>120.41505188148518</v>
      </c>
      <c r="K37" s="72">
        <f t="shared" si="1"/>
        <v>111.19418927579578</v>
      </c>
      <c r="L37" s="72">
        <f t="shared" si="2"/>
        <v>107.90819101490266</v>
      </c>
    </row>
    <row r="38" spans="1:12" x14ac:dyDescent="0.25">
      <c r="A38" s="70" t="s">
        <v>266</v>
      </c>
      <c r="B38" s="70">
        <v>2010</v>
      </c>
      <c r="C38" s="71">
        <v>49.36</v>
      </c>
      <c r="D38" s="71">
        <v>62.5</v>
      </c>
      <c r="E38" s="71">
        <v>47.43</v>
      </c>
      <c r="F38" s="71">
        <v>46.32</v>
      </c>
      <c r="G38" s="71">
        <v>51.18</v>
      </c>
      <c r="H38" s="71">
        <v>50.55</v>
      </c>
      <c r="J38" s="72">
        <f t="shared" ref="J38:J69" si="3">F38/AVERAGEIFS(F$6:F$103,$B$6:$B$103,$N$2)*100</f>
        <v>115.81447680960122</v>
      </c>
      <c r="K38" s="72">
        <f t="shared" ref="K38:K69" si="4">G38/AVERAGEIFS(G$6:G$103,$B$6:$B$103,$N$2)*100</f>
        <v>109.33561204870755</v>
      </c>
      <c r="L38" s="72">
        <f t="shared" ref="L38:L69" si="5">H38/AVERAGEIFS(H$6:H$103,$B$6:$B$103,$N$2)*100</f>
        <v>109.97498096377679</v>
      </c>
    </row>
    <row r="39" spans="1:12" x14ac:dyDescent="0.25">
      <c r="A39" s="70" t="s">
        <v>267</v>
      </c>
      <c r="B39" s="70">
        <v>2010</v>
      </c>
      <c r="C39" s="71">
        <v>48.68</v>
      </c>
      <c r="D39" s="71">
        <v>60.46</v>
      </c>
      <c r="E39" s="71">
        <v>47.47</v>
      </c>
      <c r="F39" s="71">
        <v>44.56</v>
      </c>
      <c r="G39" s="71">
        <v>51.78</v>
      </c>
      <c r="H39" s="71">
        <v>50.53</v>
      </c>
      <c r="J39" s="72">
        <f t="shared" si="3"/>
        <v>111.41392674084263</v>
      </c>
      <c r="K39" s="72">
        <f t="shared" si="4"/>
        <v>110.61738944669943</v>
      </c>
      <c r="L39" s="72">
        <f t="shared" si="5"/>
        <v>109.93146959643208</v>
      </c>
    </row>
    <row r="40" spans="1:12" x14ac:dyDescent="0.25">
      <c r="A40" s="70" t="s">
        <v>268</v>
      </c>
      <c r="B40" s="70">
        <v>2010</v>
      </c>
      <c r="C40" s="71">
        <v>48.28</v>
      </c>
      <c r="D40" s="71">
        <v>60.21</v>
      </c>
      <c r="E40" s="71">
        <v>46.93</v>
      </c>
      <c r="F40" s="71">
        <v>44.93</v>
      </c>
      <c r="G40" s="71">
        <v>50.36</v>
      </c>
      <c r="H40" s="71">
        <v>49.9</v>
      </c>
      <c r="J40" s="72">
        <f t="shared" si="3"/>
        <v>112.33904238029754</v>
      </c>
      <c r="K40" s="72">
        <f t="shared" si="4"/>
        <v>107.58384960478531</v>
      </c>
      <c r="L40" s="72">
        <f t="shared" si="5"/>
        <v>108.56086152507342</v>
      </c>
    </row>
    <row r="41" spans="1:12" x14ac:dyDescent="0.25">
      <c r="A41" s="70" t="s">
        <v>269</v>
      </c>
      <c r="B41" s="70">
        <v>2010</v>
      </c>
      <c r="C41" s="71">
        <v>48.34</v>
      </c>
      <c r="D41" s="71">
        <v>60.6</v>
      </c>
      <c r="E41" s="71">
        <v>46.82</v>
      </c>
      <c r="F41" s="71">
        <v>44.59</v>
      </c>
      <c r="G41" s="71">
        <v>51.23</v>
      </c>
      <c r="H41" s="71">
        <v>49.68</v>
      </c>
      <c r="J41" s="72">
        <f t="shared" si="3"/>
        <v>111.48893611701465</v>
      </c>
      <c r="K41" s="72">
        <f t="shared" si="4"/>
        <v>109.44242683187353</v>
      </c>
      <c r="L41" s="72">
        <f t="shared" si="5"/>
        <v>108.08223648428152</v>
      </c>
    </row>
    <row r="42" spans="1:12" x14ac:dyDescent="0.25">
      <c r="A42" s="70" t="s">
        <v>270</v>
      </c>
      <c r="B42" s="70">
        <v>2011</v>
      </c>
      <c r="C42" s="71">
        <v>47.92</v>
      </c>
      <c r="D42" s="71">
        <v>59.94</v>
      </c>
      <c r="E42" s="71">
        <v>46.47</v>
      </c>
      <c r="F42" s="71">
        <v>44.17</v>
      </c>
      <c r="G42" s="71">
        <v>50.69</v>
      </c>
      <c r="H42" s="71">
        <v>49.52</v>
      </c>
      <c r="J42" s="72">
        <f t="shared" si="3"/>
        <v>110.43880485060633</v>
      </c>
      <c r="K42" s="72">
        <f t="shared" si="4"/>
        <v>108.28882717368084</v>
      </c>
      <c r="L42" s="72">
        <f t="shared" si="5"/>
        <v>107.73414554552379</v>
      </c>
    </row>
    <row r="43" spans="1:12" x14ac:dyDescent="0.25">
      <c r="A43" s="70" t="s">
        <v>271</v>
      </c>
      <c r="B43" s="70">
        <v>2011</v>
      </c>
      <c r="C43" s="71">
        <v>48.62</v>
      </c>
      <c r="D43" s="71">
        <v>61.94</v>
      </c>
      <c r="E43" s="71">
        <v>46.6</v>
      </c>
      <c r="F43" s="71">
        <v>44.67</v>
      </c>
      <c r="G43" s="71">
        <v>51.96</v>
      </c>
      <c r="H43" s="71">
        <v>49.55</v>
      </c>
      <c r="J43" s="72">
        <f t="shared" si="3"/>
        <v>111.68896112014002</v>
      </c>
      <c r="K43" s="72">
        <f t="shared" si="4"/>
        <v>111.001922666097</v>
      </c>
      <c r="L43" s="72">
        <f t="shared" si="5"/>
        <v>107.79941259654085</v>
      </c>
    </row>
    <row r="44" spans="1:12" x14ac:dyDescent="0.25">
      <c r="A44" s="70" t="s">
        <v>272</v>
      </c>
      <c r="B44" s="70">
        <v>2011</v>
      </c>
      <c r="C44" s="71">
        <v>48.98</v>
      </c>
      <c r="D44" s="71">
        <v>62.49</v>
      </c>
      <c r="E44" s="71">
        <v>46.89</v>
      </c>
      <c r="F44" s="71">
        <v>45.25</v>
      </c>
      <c r="G44" s="71">
        <v>52.02</v>
      </c>
      <c r="H44" s="71">
        <v>49.87</v>
      </c>
      <c r="J44" s="72">
        <f t="shared" si="3"/>
        <v>113.1391423927991</v>
      </c>
      <c r="K44" s="72">
        <f t="shared" si="4"/>
        <v>111.13010040589619</v>
      </c>
      <c r="L44" s="72">
        <f t="shared" si="5"/>
        <v>108.49559447405635</v>
      </c>
    </row>
    <row r="45" spans="1:12" x14ac:dyDescent="0.25">
      <c r="A45" s="70" t="s">
        <v>273</v>
      </c>
      <c r="B45" s="70">
        <v>2011</v>
      </c>
      <c r="C45" s="71">
        <v>49.26</v>
      </c>
      <c r="D45" s="71">
        <v>63.66</v>
      </c>
      <c r="E45" s="71">
        <v>46.76</v>
      </c>
      <c r="F45" s="71">
        <v>45.47</v>
      </c>
      <c r="G45" s="71">
        <v>52.23</v>
      </c>
      <c r="H45" s="71">
        <v>50.46</v>
      </c>
      <c r="J45" s="72">
        <f t="shared" si="3"/>
        <v>113.68921115139392</v>
      </c>
      <c r="K45" s="72">
        <f t="shared" si="4"/>
        <v>111.57872249519333</v>
      </c>
      <c r="L45" s="72">
        <f t="shared" si="5"/>
        <v>109.77917981072555</v>
      </c>
    </row>
    <row r="46" spans="1:12" x14ac:dyDescent="0.25">
      <c r="A46" s="70" t="s">
        <v>274</v>
      </c>
      <c r="B46" s="70">
        <v>2012</v>
      </c>
      <c r="C46" s="71">
        <v>48.97</v>
      </c>
      <c r="D46" s="71">
        <v>63.27</v>
      </c>
      <c r="E46" s="71">
        <v>46.48</v>
      </c>
      <c r="F46" s="71">
        <v>45.07</v>
      </c>
      <c r="G46" s="71">
        <v>51.95</v>
      </c>
      <c r="H46" s="71">
        <v>50.37</v>
      </c>
      <c r="J46" s="72">
        <f t="shared" si="3"/>
        <v>112.68908613576698</v>
      </c>
      <c r="K46" s="72">
        <f t="shared" si="4"/>
        <v>110.9805597094638</v>
      </c>
      <c r="L46" s="72">
        <f t="shared" si="5"/>
        <v>109.58337865767432</v>
      </c>
    </row>
    <row r="47" spans="1:12" x14ac:dyDescent="0.25">
      <c r="A47" s="70" t="s">
        <v>275</v>
      </c>
      <c r="B47" s="70">
        <v>2012</v>
      </c>
      <c r="C47" s="71">
        <v>48.29</v>
      </c>
      <c r="D47" s="71">
        <v>62.51</v>
      </c>
      <c r="E47" s="71">
        <v>45.79</v>
      </c>
      <c r="F47" s="71">
        <v>44.24</v>
      </c>
      <c r="G47" s="71">
        <v>51.3</v>
      </c>
      <c r="H47" s="71">
        <v>49.98</v>
      </c>
      <c r="J47" s="72">
        <f t="shared" si="3"/>
        <v>110.61382672834105</v>
      </c>
      <c r="K47" s="72">
        <f t="shared" si="4"/>
        <v>109.59196752830593</v>
      </c>
      <c r="L47" s="72">
        <f t="shared" si="5"/>
        <v>108.7349069944523</v>
      </c>
    </row>
    <row r="48" spans="1:12" x14ac:dyDescent="0.25">
      <c r="A48" s="70" t="s">
        <v>276</v>
      </c>
      <c r="B48" s="70">
        <v>2012</v>
      </c>
      <c r="C48" s="71">
        <v>47.97</v>
      </c>
      <c r="D48" s="71">
        <v>61.85</v>
      </c>
      <c r="E48" s="71">
        <v>45.59</v>
      </c>
      <c r="F48" s="71">
        <v>43.83</v>
      </c>
      <c r="G48" s="71">
        <v>51</v>
      </c>
      <c r="H48" s="71">
        <v>49.83</v>
      </c>
      <c r="J48" s="72">
        <f t="shared" si="3"/>
        <v>109.58869858732341</v>
      </c>
      <c r="K48" s="72">
        <f t="shared" si="4"/>
        <v>108.95107882930999</v>
      </c>
      <c r="L48" s="72">
        <f t="shared" si="5"/>
        <v>108.40857173936691</v>
      </c>
    </row>
    <row r="49" spans="1:12" x14ac:dyDescent="0.25">
      <c r="A49" s="70" t="s">
        <v>277</v>
      </c>
      <c r="B49" s="70">
        <v>2012</v>
      </c>
      <c r="C49" s="71">
        <v>46.4</v>
      </c>
      <c r="D49" s="71">
        <v>59.67</v>
      </c>
      <c r="E49" s="71">
        <v>44.15</v>
      </c>
      <c r="F49" s="71">
        <v>42.94</v>
      </c>
      <c r="G49" s="71">
        <v>48.84</v>
      </c>
      <c r="H49" s="71">
        <v>48.03</v>
      </c>
      <c r="J49" s="72">
        <f t="shared" si="3"/>
        <v>107.36342042755345</v>
      </c>
      <c r="K49" s="72">
        <f t="shared" si="4"/>
        <v>104.33668019653921</v>
      </c>
      <c r="L49" s="72">
        <f t="shared" si="5"/>
        <v>104.49254867834223</v>
      </c>
    </row>
    <row r="50" spans="1:12" x14ac:dyDescent="0.25">
      <c r="A50" s="70" t="s">
        <v>278</v>
      </c>
      <c r="B50" s="70">
        <v>2013</v>
      </c>
      <c r="C50" s="71">
        <v>46.24</v>
      </c>
      <c r="D50" s="71">
        <v>60.74</v>
      </c>
      <c r="E50" s="71">
        <v>43.53</v>
      </c>
      <c r="F50" s="71">
        <v>42.1</v>
      </c>
      <c r="G50" s="71">
        <v>49.33</v>
      </c>
      <c r="H50" s="71">
        <v>47.53</v>
      </c>
      <c r="J50" s="72">
        <f t="shared" si="3"/>
        <v>105.26315789473686</v>
      </c>
      <c r="K50" s="72">
        <f t="shared" si="4"/>
        <v>105.38346507156591</v>
      </c>
      <c r="L50" s="72">
        <f t="shared" si="5"/>
        <v>103.40476449472426</v>
      </c>
    </row>
    <row r="51" spans="1:12" x14ac:dyDescent="0.25">
      <c r="A51" s="70" t="s">
        <v>279</v>
      </c>
      <c r="B51" s="70">
        <v>2013</v>
      </c>
      <c r="C51" s="71">
        <v>46.02</v>
      </c>
      <c r="D51" s="71">
        <v>59.25</v>
      </c>
      <c r="E51" s="71">
        <v>43.76</v>
      </c>
      <c r="F51" s="71">
        <v>41.28</v>
      </c>
      <c r="G51" s="71">
        <v>49.15</v>
      </c>
      <c r="H51" s="71">
        <v>48.32</v>
      </c>
      <c r="J51" s="72">
        <f t="shared" si="3"/>
        <v>103.2129016127016</v>
      </c>
      <c r="K51" s="72">
        <f t="shared" si="4"/>
        <v>104.99893185216835</v>
      </c>
      <c r="L51" s="72">
        <f t="shared" si="5"/>
        <v>105.12346350484066</v>
      </c>
    </row>
    <row r="52" spans="1:12" x14ac:dyDescent="0.25">
      <c r="A52" s="70" t="s">
        <v>280</v>
      </c>
      <c r="B52" s="70">
        <v>2013</v>
      </c>
      <c r="C52" s="71">
        <v>46.1</v>
      </c>
      <c r="D52" s="71">
        <v>59.79</v>
      </c>
      <c r="E52" s="71">
        <v>43.68</v>
      </c>
      <c r="F52" s="71">
        <v>41.3</v>
      </c>
      <c r="G52" s="71">
        <v>49.89</v>
      </c>
      <c r="H52" s="71">
        <v>46.9</v>
      </c>
      <c r="J52" s="72">
        <f t="shared" si="3"/>
        <v>103.26290786348294</v>
      </c>
      <c r="K52" s="72">
        <f t="shared" si="4"/>
        <v>106.57979064302501</v>
      </c>
      <c r="L52" s="72">
        <f t="shared" si="5"/>
        <v>102.03415642336562</v>
      </c>
    </row>
    <row r="53" spans="1:12" x14ac:dyDescent="0.25">
      <c r="A53" s="70" t="s">
        <v>281</v>
      </c>
      <c r="B53" s="70">
        <v>2013</v>
      </c>
      <c r="C53" s="71">
        <v>45.57</v>
      </c>
      <c r="D53" s="71">
        <v>58.88</v>
      </c>
      <c r="E53" s="71">
        <v>43.26</v>
      </c>
      <c r="F53" s="71">
        <v>40.94</v>
      </c>
      <c r="G53" s="71">
        <v>48.61</v>
      </c>
      <c r="H53" s="71">
        <v>47.91</v>
      </c>
      <c r="J53" s="72">
        <f t="shared" si="3"/>
        <v>102.36279534941868</v>
      </c>
      <c r="K53" s="72">
        <f t="shared" si="4"/>
        <v>103.84533219397565</v>
      </c>
      <c r="L53" s="72">
        <f t="shared" si="5"/>
        <v>104.23148047427391</v>
      </c>
    </row>
    <row r="54" spans="1:12" x14ac:dyDescent="0.25">
      <c r="A54" s="70" t="s">
        <v>282</v>
      </c>
      <c r="B54" s="70">
        <v>2014</v>
      </c>
      <c r="C54" s="71">
        <v>45.31</v>
      </c>
      <c r="D54" s="71">
        <v>57.79</v>
      </c>
      <c r="E54" s="71">
        <v>43.23</v>
      </c>
      <c r="F54" s="71">
        <v>40.799999999999997</v>
      </c>
      <c r="G54" s="71">
        <v>48.3</v>
      </c>
      <c r="H54" s="71">
        <v>47.49</v>
      </c>
      <c r="J54" s="72">
        <f t="shared" si="3"/>
        <v>102.01275159394925</v>
      </c>
      <c r="K54" s="72">
        <f t="shared" si="4"/>
        <v>103.1830805383465</v>
      </c>
      <c r="L54" s="72">
        <f t="shared" si="5"/>
        <v>103.31774176003483</v>
      </c>
    </row>
    <row r="55" spans="1:12" x14ac:dyDescent="0.25">
      <c r="A55" s="70" t="s">
        <v>283</v>
      </c>
      <c r="B55" s="70">
        <v>2014</v>
      </c>
      <c r="C55" s="71">
        <v>45.68</v>
      </c>
      <c r="D55" s="71">
        <v>58.27</v>
      </c>
      <c r="E55" s="71">
        <v>43.58</v>
      </c>
      <c r="F55" s="71">
        <v>40.869999999999997</v>
      </c>
      <c r="G55" s="71">
        <v>48.97</v>
      </c>
      <c r="H55" s="71">
        <v>47.62</v>
      </c>
      <c r="J55" s="72">
        <f t="shared" si="3"/>
        <v>102.18777347168395</v>
      </c>
      <c r="K55" s="72">
        <f t="shared" si="4"/>
        <v>104.61439863277077</v>
      </c>
      <c r="L55" s="72">
        <f t="shared" si="5"/>
        <v>103.60056564777548</v>
      </c>
    </row>
    <row r="56" spans="1:12" x14ac:dyDescent="0.25">
      <c r="A56" s="70" t="s">
        <v>284</v>
      </c>
      <c r="B56" s="70">
        <v>2014</v>
      </c>
      <c r="C56" s="71">
        <v>45.28</v>
      </c>
      <c r="D56" s="71">
        <v>59.18</v>
      </c>
      <c r="E56" s="71">
        <v>42.8</v>
      </c>
      <c r="F56" s="71">
        <v>40.86</v>
      </c>
      <c r="G56" s="71">
        <v>47.92</v>
      </c>
      <c r="H56" s="71">
        <v>48.38</v>
      </c>
      <c r="J56" s="72">
        <f t="shared" si="3"/>
        <v>102.16277034629329</v>
      </c>
      <c r="K56" s="72">
        <f t="shared" si="4"/>
        <v>102.371288186285</v>
      </c>
      <c r="L56" s="72">
        <f t="shared" si="5"/>
        <v>105.25399760687482</v>
      </c>
    </row>
    <row r="57" spans="1:12" x14ac:dyDescent="0.25">
      <c r="A57" s="70" t="s">
        <v>285</v>
      </c>
      <c r="B57" s="70">
        <v>2014</v>
      </c>
      <c r="C57" s="71">
        <v>44.89</v>
      </c>
      <c r="D57" s="71">
        <v>58.65</v>
      </c>
      <c r="E57" s="71">
        <v>42.42</v>
      </c>
      <c r="F57" s="71">
        <v>40.82</v>
      </c>
      <c r="G57" s="71">
        <v>48</v>
      </c>
      <c r="H57" s="71">
        <v>45.66</v>
      </c>
      <c r="J57" s="72">
        <f t="shared" si="3"/>
        <v>102.0627578447306</v>
      </c>
      <c r="K57" s="72">
        <f t="shared" si="4"/>
        <v>102.54219183935058</v>
      </c>
      <c r="L57" s="72">
        <f t="shared" si="5"/>
        <v>99.336451647993044</v>
      </c>
    </row>
    <row r="58" spans="1:12" x14ac:dyDescent="0.25">
      <c r="A58" s="70" t="s">
        <v>286</v>
      </c>
      <c r="B58" s="70">
        <v>2015</v>
      </c>
      <c r="C58" s="71">
        <v>44.51</v>
      </c>
      <c r="D58" s="71">
        <v>55.41</v>
      </c>
      <c r="E58" s="71">
        <v>42.87</v>
      </c>
      <c r="F58" s="71">
        <v>40.619999999999997</v>
      </c>
      <c r="G58" s="71">
        <v>47.3</v>
      </c>
      <c r="H58" s="71">
        <v>46.12</v>
      </c>
      <c r="J58" s="72">
        <f t="shared" si="3"/>
        <v>101.5626953369171</v>
      </c>
      <c r="K58" s="72">
        <f t="shared" si="4"/>
        <v>101.04678487502672</v>
      </c>
      <c r="L58" s="72">
        <f t="shared" si="5"/>
        <v>100.33721309692156</v>
      </c>
    </row>
    <row r="59" spans="1:12" x14ac:dyDescent="0.25">
      <c r="A59" s="70" t="s">
        <v>287</v>
      </c>
      <c r="B59" s="70">
        <v>2015</v>
      </c>
      <c r="C59" s="71">
        <v>43.68</v>
      </c>
      <c r="D59" s="71">
        <v>54.21</v>
      </c>
      <c r="E59" s="71">
        <v>42.11</v>
      </c>
      <c r="F59" s="71">
        <v>39.9</v>
      </c>
      <c r="G59" s="71">
        <v>46.14</v>
      </c>
      <c r="H59" s="71">
        <v>46.16</v>
      </c>
      <c r="J59" s="72">
        <f t="shared" si="3"/>
        <v>99.762470308788593</v>
      </c>
      <c r="K59" s="72">
        <f t="shared" si="4"/>
        <v>98.568681905575744</v>
      </c>
      <c r="L59" s="72">
        <f t="shared" si="5"/>
        <v>100.42423583161101</v>
      </c>
    </row>
    <row r="60" spans="1:12" x14ac:dyDescent="0.25">
      <c r="A60" s="70" t="s">
        <v>288</v>
      </c>
      <c r="B60" s="70">
        <v>2015</v>
      </c>
      <c r="C60" s="71">
        <v>43.95</v>
      </c>
      <c r="D60" s="71">
        <v>55.34</v>
      </c>
      <c r="E60" s="71">
        <v>42.14</v>
      </c>
      <c r="F60" s="71">
        <v>39.979999999999997</v>
      </c>
      <c r="G60" s="71">
        <v>46.76</v>
      </c>
      <c r="H60" s="71">
        <v>45.57</v>
      </c>
      <c r="J60" s="72">
        <f t="shared" si="3"/>
        <v>99.962495311913983</v>
      </c>
      <c r="K60" s="72">
        <f t="shared" si="4"/>
        <v>99.893185216834013</v>
      </c>
      <c r="L60" s="72">
        <f t="shared" si="5"/>
        <v>99.140650494941809</v>
      </c>
    </row>
    <row r="61" spans="1:12" x14ac:dyDescent="0.25">
      <c r="A61" s="70" t="s">
        <v>289</v>
      </c>
      <c r="B61" s="70">
        <v>2015</v>
      </c>
      <c r="C61" s="71">
        <v>44.01</v>
      </c>
      <c r="D61" s="71">
        <v>54.48</v>
      </c>
      <c r="E61" s="71">
        <v>42.47</v>
      </c>
      <c r="F61" s="71">
        <v>39.479999999999997</v>
      </c>
      <c r="G61" s="71">
        <v>47.04</v>
      </c>
      <c r="H61" s="71">
        <v>46.01</v>
      </c>
      <c r="J61" s="72">
        <f t="shared" si="3"/>
        <v>98.712339042380293</v>
      </c>
      <c r="K61" s="72">
        <f t="shared" si="4"/>
        <v>100.49134800256357</v>
      </c>
      <c r="L61" s="72">
        <f t="shared" si="5"/>
        <v>100.09790057652562</v>
      </c>
    </row>
    <row r="62" spans="1:12" x14ac:dyDescent="0.25">
      <c r="A62" s="70" t="s">
        <v>290</v>
      </c>
      <c r="B62" s="70">
        <v>2016</v>
      </c>
      <c r="C62" s="71">
        <v>44.58</v>
      </c>
      <c r="D62" s="71">
        <v>54.16</v>
      </c>
      <c r="E62" s="71">
        <v>43.14</v>
      </c>
      <c r="F62" s="71">
        <v>40.22</v>
      </c>
      <c r="G62" s="71">
        <v>47.59</v>
      </c>
      <c r="H62" s="71">
        <v>46.31</v>
      </c>
      <c r="J62" s="72">
        <f t="shared" si="3"/>
        <v>100.56257032129017</v>
      </c>
      <c r="K62" s="72">
        <f t="shared" si="4"/>
        <v>101.66631061738947</v>
      </c>
      <c r="L62" s="72">
        <f t="shared" si="5"/>
        <v>100.75057108669641</v>
      </c>
    </row>
    <row r="63" spans="1:12" x14ac:dyDescent="0.25">
      <c r="A63" s="70" t="s">
        <v>291</v>
      </c>
      <c r="B63" s="70">
        <v>2016</v>
      </c>
      <c r="C63" s="71">
        <v>44.26</v>
      </c>
      <c r="D63" s="71">
        <v>52.73</v>
      </c>
      <c r="E63" s="71">
        <v>42.93</v>
      </c>
      <c r="F63" s="71">
        <v>39.99</v>
      </c>
      <c r="G63" s="71">
        <v>47.07</v>
      </c>
      <c r="H63" s="71">
        <v>46.44</v>
      </c>
      <c r="J63" s="72">
        <f t="shared" si="3"/>
        <v>99.98749843730468</v>
      </c>
      <c r="K63" s="72">
        <f t="shared" si="4"/>
        <v>100.55543687246316</v>
      </c>
      <c r="L63" s="72">
        <f t="shared" si="5"/>
        <v>101.03339497443709</v>
      </c>
    </row>
    <row r="64" spans="1:12" x14ac:dyDescent="0.25">
      <c r="A64" s="70" t="s">
        <v>292</v>
      </c>
      <c r="B64" s="70">
        <v>2016</v>
      </c>
      <c r="C64" s="71">
        <v>44.68</v>
      </c>
      <c r="D64" s="71">
        <v>52.95</v>
      </c>
      <c r="E64" s="71">
        <v>43.37</v>
      </c>
      <c r="F64" s="71">
        <v>40.85</v>
      </c>
      <c r="G64" s="71">
        <v>47.72</v>
      </c>
      <c r="H64" s="71">
        <v>45.06</v>
      </c>
      <c r="J64" s="72">
        <f t="shared" si="3"/>
        <v>102.13776722090262</v>
      </c>
      <c r="K64" s="72">
        <f t="shared" si="4"/>
        <v>101.94402905362104</v>
      </c>
      <c r="L64" s="72">
        <f t="shared" si="5"/>
        <v>98.031110627651486</v>
      </c>
    </row>
    <row r="65" spans="1:12" x14ac:dyDescent="0.25">
      <c r="A65" s="70" t="s">
        <v>293</v>
      </c>
      <c r="B65" s="70">
        <v>2016</v>
      </c>
      <c r="C65" s="71">
        <v>44.45</v>
      </c>
      <c r="D65" s="71">
        <v>51.76</v>
      </c>
      <c r="E65" s="71">
        <v>43.24</v>
      </c>
      <c r="F65" s="71">
        <v>40.31</v>
      </c>
      <c r="G65" s="71">
        <v>47.49</v>
      </c>
      <c r="H65" s="71">
        <v>45.48</v>
      </c>
      <c r="J65" s="72">
        <f t="shared" si="3"/>
        <v>100.78759844980625</v>
      </c>
      <c r="K65" s="72">
        <f t="shared" si="4"/>
        <v>101.4526810510575</v>
      </c>
      <c r="L65" s="72">
        <f t="shared" si="5"/>
        <v>98.944849341890574</v>
      </c>
    </row>
    <row r="66" spans="1:12" x14ac:dyDescent="0.25">
      <c r="A66" s="70" t="s">
        <v>294</v>
      </c>
      <c r="B66" s="70">
        <v>2017</v>
      </c>
      <c r="C66" s="71">
        <v>44.5</v>
      </c>
      <c r="D66" s="71">
        <v>50.7</v>
      </c>
      <c r="E66" s="71">
        <v>43.45</v>
      </c>
      <c r="F66" s="71">
        <v>40.380000000000003</v>
      </c>
      <c r="G66" s="71">
        <v>47.93</v>
      </c>
      <c r="H66" s="71">
        <v>44.24</v>
      </c>
      <c r="J66" s="72">
        <f t="shared" si="3"/>
        <v>100.96262032754095</v>
      </c>
      <c r="K66" s="72">
        <f t="shared" si="4"/>
        <v>102.3926511429182</v>
      </c>
      <c r="L66" s="72">
        <f t="shared" si="5"/>
        <v>96.247144566518017</v>
      </c>
    </row>
    <row r="67" spans="1:12" x14ac:dyDescent="0.25">
      <c r="A67" s="70" t="s">
        <v>295</v>
      </c>
      <c r="B67" s="70">
        <v>2017</v>
      </c>
      <c r="C67" s="71">
        <v>46.13</v>
      </c>
      <c r="D67" s="71">
        <v>52.91</v>
      </c>
      <c r="E67" s="71">
        <v>44.99</v>
      </c>
      <c r="F67" s="71">
        <v>41.14</v>
      </c>
      <c r="G67" s="71">
        <v>50.01</v>
      </c>
      <c r="H67" s="71">
        <v>46.71</v>
      </c>
      <c r="J67" s="72">
        <f t="shared" si="3"/>
        <v>102.86285785723217</v>
      </c>
      <c r="K67" s="72">
        <f t="shared" si="4"/>
        <v>106.83614612262338</v>
      </c>
      <c r="L67" s="72">
        <f t="shared" si="5"/>
        <v>101.62079843359078</v>
      </c>
    </row>
    <row r="68" spans="1:12" x14ac:dyDescent="0.25">
      <c r="A68" s="70" t="s">
        <v>296</v>
      </c>
      <c r="B68" s="70">
        <v>2017</v>
      </c>
      <c r="C68" s="71">
        <v>46.4</v>
      </c>
      <c r="D68" s="71">
        <v>53.51</v>
      </c>
      <c r="E68" s="71">
        <v>45.22</v>
      </c>
      <c r="F68" s="71">
        <v>42.65</v>
      </c>
      <c r="G68" s="71">
        <v>49.46</v>
      </c>
      <c r="H68" s="71">
        <v>46.38</v>
      </c>
      <c r="J68" s="72">
        <f t="shared" si="3"/>
        <v>106.6383297912239</v>
      </c>
      <c r="K68" s="72">
        <f t="shared" si="4"/>
        <v>105.66118350779749</v>
      </c>
      <c r="L68" s="72">
        <f t="shared" si="5"/>
        <v>100.90286087240293</v>
      </c>
    </row>
    <row r="69" spans="1:12" x14ac:dyDescent="0.25">
      <c r="A69" s="70" t="s">
        <v>297</v>
      </c>
      <c r="B69" s="70">
        <v>2017</v>
      </c>
      <c r="C69" s="71">
        <v>47.89</v>
      </c>
      <c r="D69" s="71">
        <v>54.12</v>
      </c>
      <c r="E69" s="71">
        <v>46.83</v>
      </c>
      <c r="F69" s="71">
        <v>44.26</v>
      </c>
      <c r="G69" s="71">
        <v>51</v>
      </c>
      <c r="H69" s="71">
        <v>47.39</v>
      </c>
      <c r="J69" s="72">
        <f t="shared" si="3"/>
        <v>110.66383297912239</v>
      </c>
      <c r="K69" s="72">
        <f t="shared" si="4"/>
        <v>108.95107882930999</v>
      </c>
      <c r="L69" s="72">
        <f t="shared" si="5"/>
        <v>103.10018492331123</v>
      </c>
    </row>
    <row r="70" spans="1:12" x14ac:dyDescent="0.25">
      <c r="A70" s="70" t="s">
        <v>298</v>
      </c>
      <c r="B70" s="70">
        <v>2018</v>
      </c>
      <c r="C70" s="71">
        <v>48.38</v>
      </c>
      <c r="D70" s="71">
        <v>54.11</v>
      </c>
      <c r="E70" s="71">
        <v>47.39</v>
      </c>
      <c r="F70" s="71">
        <v>44.91</v>
      </c>
      <c r="G70" s="71">
        <v>51.86</v>
      </c>
      <c r="H70" s="71">
        <v>46.23</v>
      </c>
      <c r="J70" s="72">
        <f t="shared" ref="J70:J103" si="6">F70/AVERAGEIFS(F$6:F$103,$B$6:$B$103,$N$2)*100</f>
        <v>112.28903612951619</v>
      </c>
      <c r="K70" s="72">
        <f t="shared" ref="K70:K103" si="7">G70/AVERAGEIFS(G$6:G$103,$B$6:$B$103,$N$2)*100</f>
        <v>110.78829309976501</v>
      </c>
      <c r="L70" s="72">
        <f t="shared" ref="L70:L103" si="8">H70/AVERAGEIFS(H$6:H$103,$B$6:$B$103,$N$2)*100</f>
        <v>100.57652561731754</v>
      </c>
    </row>
    <row r="71" spans="1:12" x14ac:dyDescent="0.25">
      <c r="A71" s="70" t="s">
        <v>299</v>
      </c>
      <c r="B71" s="70">
        <v>2018</v>
      </c>
      <c r="C71" s="71">
        <v>48.41</v>
      </c>
      <c r="D71" s="71">
        <v>54.07</v>
      </c>
      <c r="E71" s="71">
        <v>47.43</v>
      </c>
      <c r="F71" s="71">
        <v>45.85</v>
      </c>
      <c r="G71" s="71">
        <v>51.32</v>
      </c>
      <c r="H71" s="71">
        <v>45.77</v>
      </c>
      <c r="J71" s="72">
        <f t="shared" si="6"/>
        <v>114.63932991623955</v>
      </c>
      <c r="K71" s="72">
        <f t="shared" si="7"/>
        <v>109.63469344157232</v>
      </c>
      <c r="L71" s="72">
        <f t="shared" si="8"/>
        <v>99.575764168389</v>
      </c>
    </row>
    <row r="72" spans="1:12" x14ac:dyDescent="0.25">
      <c r="A72" s="70" t="s">
        <v>300</v>
      </c>
      <c r="B72" s="70">
        <v>2018</v>
      </c>
      <c r="C72" s="71">
        <v>49.82</v>
      </c>
      <c r="D72" s="71">
        <v>55.37</v>
      </c>
      <c r="E72" s="71">
        <v>48.87</v>
      </c>
      <c r="F72" s="71">
        <v>47.62</v>
      </c>
      <c r="G72" s="71">
        <v>52.66</v>
      </c>
      <c r="H72" s="71">
        <v>46.48</v>
      </c>
      <c r="J72" s="72">
        <f t="shared" si="6"/>
        <v>119.06488311038881</v>
      </c>
      <c r="K72" s="72">
        <f t="shared" si="7"/>
        <v>112.49732963042085</v>
      </c>
      <c r="L72" s="72">
        <f t="shared" si="8"/>
        <v>101.12041770912651</v>
      </c>
    </row>
    <row r="73" spans="1:12" x14ac:dyDescent="0.25">
      <c r="A73" s="70" t="s">
        <v>301</v>
      </c>
      <c r="B73" s="70">
        <v>2018</v>
      </c>
      <c r="C73" s="71">
        <v>50.33</v>
      </c>
      <c r="D73" s="71">
        <v>55.4</v>
      </c>
      <c r="E73" s="71">
        <v>49.46</v>
      </c>
      <c r="F73" s="71">
        <v>47.9</v>
      </c>
      <c r="G73" s="71">
        <v>53.28</v>
      </c>
      <c r="H73" s="71">
        <v>47.24</v>
      </c>
      <c r="J73" s="72">
        <f t="shared" si="6"/>
        <v>119.76497062132768</v>
      </c>
      <c r="K73" s="72">
        <f t="shared" si="7"/>
        <v>113.82183294167913</v>
      </c>
      <c r="L73" s="72">
        <f t="shared" si="8"/>
        <v>102.77384966822585</v>
      </c>
    </row>
    <row r="74" spans="1:12" x14ac:dyDescent="0.25">
      <c r="A74" s="70" t="s">
        <v>302</v>
      </c>
      <c r="B74" s="70">
        <v>2019</v>
      </c>
      <c r="C74" s="71">
        <v>52.2</v>
      </c>
      <c r="D74" s="71">
        <v>59.48</v>
      </c>
      <c r="E74" s="71">
        <v>50.98</v>
      </c>
      <c r="F74" s="71">
        <v>49.96</v>
      </c>
      <c r="G74" s="71">
        <v>55.77</v>
      </c>
      <c r="H74" s="71">
        <v>46.67</v>
      </c>
      <c r="J74" s="72">
        <f t="shared" si="6"/>
        <v>124.91561445180648</v>
      </c>
      <c r="K74" s="72">
        <f t="shared" si="7"/>
        <v>119.14120914334545</v>
      </c>
      <c r="L74" s="72">
        <f t="shared" si="8"/>
        <v>101.53377569890134</v>
      </c>
    </row>
    <row r="75" spans="1:12" x14ac:dyDescent="0.25">
      <c r="A75" s="70" t="s">
        <v>303</v>
      </c>
      <c r="B75" s="70">
        <v>2019</v>
      </c>
      <c r="C75" s="71">
        <v>53.36</v>
      </c>
      <c r="D75" s="71">
        <v>58.2</v>
      </c>
      <c r="E75" s="71">
        <v>52.52</v>
      </c>
      <c r="F75" s="71">
        <v>52.36</v>
      </c>
      <c r="G75" s="71">
        <v>55.97</v>
      </c>
      <c r="H75" s="71">
        <v>47.35</v>
      </c>
      <c r="J75" s="72">
        <f t="shared" si="6"/>
        <v>130.9163645455682</v>
      </c>
      <c r="K75" s="72">
        <f t="shared" si="7"/>
        <v>119.5684682760094</v>
      </c>
      <c r="L75" s="72">
        <f t="shared" si="8"/>
        <v>103.01316218862181</v>
      </c>
    </row>
    <row r="76" spans="1:12" x14ac:dyDescent="0.25">
      <c r="A76" s="70" t="s">
        <v>304</v>
      </c>
      <c r="B76" s="70">
        <v>2019</v>
      </c>
      <c r="C76" s="71">
        <v>53.65</v>
      </c>
      <c r="D76" s="71">
        <v>59.62</v>
      </c>
      <c r="E76" s="71">
        <v>52.63</v>
      </c>
      <c r="F76" s="71">
        <v>53.39</v>
      </c>
      <c r="G76" s="71">
        <v>55.43</v>
      </c>
      <c r="H76" s="71">
        <v>48.13</v>
      </c>
      <c r="J76" s="72">
        <f t="shared" si="6"/>
        <v>133.49168646080761</v>
      </c>
      <c r="K76" s="72">
        <f t="shared" si="7"/>
        <v>118.41486861781672</v>
      </c>
      <c r="L76" s="72">
        <f t="shared" si="8"/>
        <v>104.71010551506583</v>
      </c>
    </row>
    <row r="77" spans="1:12" x14ac:dyDescent="0.25">
      <c r="A77" s="70" t="s">
        <v>305</v>
      </c>
      <c r="B77" s="70">
        <v>2019</v>
      </c>
      <c r="C77" s="71">
        <v>55.06</v>
      </c>
      <c r="D77" s="71">
        <v>59.26</v>
      </c>
      <c r="E77" s="71">
        <v>54.32</v>
      </c>
      <c r="F77" s="71">
        <v>54.75</v>
      </c>
      <c r="G77" s="71">
        <v>56.51</v>
      </c>
      <c r="H77" s="71">
        <v>50.67</v>
      </c>
      <c r="J77" s="72">
        <f t="shared" si="6"/>
        <v>136.89211151393926</v>
      </c>
      <c r="K77" s="72">
        <f t="shared" si="7"/>
        <v>120.7220679342021</v>
      </c>
      <c r="L77" s="72">
        <f t="shared" si="8"/>
        <v>110.23604916784511</v>
      </c>
    </row>
    <row r="78" spans="1:12" x14ac:dyDescent="0.25">
      <c r="A78" s="70" t="s">
        <v>306</v>
      </c>
      <c r="B78" s="70">
        <v>2020</v>
      </c>
      <c r="C78" s="71">
        <v>56.58</v>
      </c>
      <c r="D78" s="71">
        <v>58.86</v>
      </c>
      <c r="E78" s="71">
        <v>56.17</v>
      </c>
      <c r="F78" s="71">
        <v>56.21</v>
      </c>
      <c r="G78" s="71">
        <v>58.73</v>
      </c>
      <c r="H78" s="71">
        <v>50.6</v>
      </c>
      <c r="J78" s="72">
        <f t="shared" si="6"/>
        <v>140.54256782097764</v>
      </c>
      <c r="K78" s="72">
        <f t="shared" si="7"/>
        <v>125.46464430677207</v>
      </c>
      <c r="L78" s="72">
        <f t="shared" si="8"/>
        <v>110.0837593821386</v>
      </c>
    </row>
    <row r="79" spans="1:12" x14ac:dyDescent="0.25">
      <c r="A79" s="70" t="s">
        <v>307</v>
      </c>
      <c r="B79" s="70">
        <v>2020</v>
      </c>
      <c r="C79" s="71">
        <v>57.59</v>
      </c>
      <c r="D79" s="71">
        <v>60.82</v>
      </c>
      <c r="E79" s="71">
        <v>57.01</v>
      </c>
      <c r="F79" s="71">
        <v>56.89</v>
      </c>
      <c r="G79" s="71">
        <v>59.23</v>
      </c>
      <c r="H79" s="71">
        <v>53.51</v>
      </c>
      <c r="J79" s="72">
        <f t="shared" si="6"/>
        <v>142.24278034754346</v>
      </c>
      <c r="K79" s="72">
        <f t="shared" si="7"/>
        <v>126.53279213843196</v>
      </c>
      <c r="L79" s="72">
        <f t="shared" si="8"/>
        <v>116.41466333079518</v>
      </c>
    </row>
    <row r="80" spans="1:12" x14ac:dyDescent="0.25">
      <c r="A80" s="70" t="s">
        <v>308</v>
      </c>
      <c r="B80" s="70">
        <v>2020</v>
      </c>
      <c r="C80" s="71">
        <v>57.3</v>
      </c>
      <c r="D80" s="71">
        <v>60.52</v>
      </c>
      <c r="E80" s="71">
        <v>56.73</v>
      </c>
      <c r="F80" s="71">
        <v>56.44</v>
      </c>
      <c r="G80" s="71">
        <v>59.47</v>
      </c>
      <c r="H80" s="71">
        <v>52.34</v>
      </c>
      <c r="J80" s="72">
        <f t="shared" si="6"/>
        <v>141.11763970496312</v>
      </c>
      <c r="K80" s="72">
        <f t="shared" si="7"/>
        <v>127.04550309762872</v>
      </c>
      <c r="L80" s="72">
        <f t="shared" si="8"/>
        <v>113.86924834112912</v>
      </c>
    </row>
    <row r="81" spans="1:12" x14ac:dyDescent="0.25">
      <c r="A81" s="70" t="s">
        <v>309</v>
      </c>
      <c r="B81" s="70">
        <v>2020</v>
      </c>
      <c r="C81" s="71">
        <v>58.54</v>
      </c>
      <c r="D81" s="71">
        <v>59.42</v>
      </c>
      <c r="E81" s="71">
        <v>58.37</v>
      </c>
      <c r="F81" s="71">
        <v>58</v>
      </c>
      <c r="G81" s="71">
        <v>59.76</v>
      </c>
      <c r="H81" s="71">
        <v>55.12</v>
      </c>
      <c r="J81" s="72">
        <f t="shared" si="6"/>
        <v>145.01812726590825</v>
      </c>
      <c r="K81" s="72">
        <f t="shared" si="7"/>
        <v>127.66502883999146</v>
      </c>
      <c r="L81" s="72">
        <f t="shared" si="8"/>
        <v>119.91732840204503</v>
      </c>
    </row>
    <row r="82" spans="1:12" x14ac:dyDescent="0.25">
      <c r="A82" s="70" t="s">
        <v>310</v>
      </c>
      <c r="B82" s="70">
        <v>2021</v>
      </c>
      <c r="C82" s="71">
        <v>59.29</v>
      </c>
      <c r="D82" s="71">
        <v>62.02</v>
      </c>
      <c r="E82" s="71">
        <v>58.76</v>
      </c>
      <c r="F82" s="71">
        <v>57.99</v>
      </c>
      <c r="G82" s="71">
        <v>62.45</v>
      </c>
      <c r="H82" s="71">
        <v>53.46</v>
      </c>
      <c r="J82" s="72">
        <f t="shared" si="6"/>
        <v>144.99312414051758</v>
      </c>
      <c r="K82" s="72">
        <f t="shared" si="7"/>
        <v>133.41166417432174</v>
      </c>
      <c r="L82" s="72">
        <f t="shared" si="8"/>
        <v>116.30588491243338</v>
      </c>
    </row>
    <row r="83" spans="1:12" x14ac:dyDescent="0.25">
      <c r="A83" s="70" t="s">
        <v>311</v>
      </c>
      <c r="B83" s="70">
        <v>2021</v>
      </c>
      <c r="C83" s="71">
        <v>61.39</v>
      </c>
      <c r="D83" s="71">
        <v>64.84</v>
      </c>
      <c r="E83" s="71">
        <v>60.71</v>
      </c>
      <c r="F83" s="71">
        <v>61.02</v>
      </c>
      <c r="G83" s="71">
        <v>63.17</v>
      </c>
      <c r="H83" s="71">
        <v>56.38</v>
      </c>
      <c r="J83" s="72">
        <f t="shared" si="6"/>
        <v>152.56907113389175</v>
      </c>
      <c r="K83" s="72">
        <f t="shared" si="7"/>
        <v>134.94979705191201</v>
      </c>
      <c r="L83" s="72">
        <f t="shared" si="8"/>
        <v>122.65854454476232</v>
      </c>
    </row>
    <row r="84" spans="1:12" x14ac:dyDescent="0.25">
      <c r="A84" s="70" t="s">
        <v>312</v>
      </c>
      <c r="B84" s="70">
        <v>2021</v>
      </c>
      <c r="C84" s="71">
        <v>62.47</v>
      </c>
      <c r="D84" s="71">
        <v>65.66</v>
      </c>
      <c r="E84" s="71">
        <v>61.84</v>
      </c>
      <c r="F84" s="71">
        <v>61.83</v>
      </c>
      <c r="G84" s="71">
        <v>64.92</v>
      </c>
      <c r="H84" s="71">
        <v>56.6</v>
      </c>
      <c r="J84" s="72">
        <f t="shared" si="6"/>
        <v>154.59432429053632</v>
      </c>
      <c r="K84" s="72">
        <f t="shared" si="7"/>
        <v>138.68831446272165</v>
      </c>
      <c r="L84" s="72">
        <f t="shared" si="8"/>
        <v>123.13716958555423</v>
      </c>
    </row>
    <row r="85" spans="1:12" x14ac:dyDescent="0.25">
      <c r="A85" s="70" t="s">
        <v>313</v>
      </c>
      <c r="B85" s="70">
        <v>2021</v>
      </c>
      <c r="C85" s="71">
        <v>64.09</v>
      </c>
      <c r="D85" s="71">
        <v>67.930000000000007</v>
      </c>
      <c r="E85" s="71">
        <v>63.33</v>
      </c>
      <c r="F85" s="71">
        <v>63.57</v>
      </c>
      <c r="G85" s="71">
        <v>66.91</v>
      </c>
      <c r="H85" s="71">
        <v>57.14</v>
      </c>
      <c r="J85" s="72">
        <f t="shared" si="6"/>
        <v>158.94486810851359</v>
      </c>
      <c r="K85" s="72">
        <f t="shared" si="7"/>
        <v>142.93954283272805</v>
      </c>
      <c r="L85" s="72">
        <f t="shared" si="8"/>
        <v>124.31197650386166</v>
      </c>
    </row>
    <row r="86" spans="1:12" x14ac:dyDescent="0.25">
      <c r="A86" s="70" t="s">
        <v>314</v>
      </c>
      <c r="B86" s="70">
        <v>2022</v>
      </c>
      <c r="C86" s="71">
        <v>67.430000000000007</v>
      </c>
      <c r="D86" s="71">
        <v>74.58</v>
      </c>
      <c r="E86" s="71">
        <v>66.040000000000006</v>
      </c>
      <c r="F86" s="71">
        <v>67.67</v>
      </c>
      <c r="G86" s="71">
        <v>69.55</v>
      </c>
      <c r="H86" s="71">
        <v>60.91</v>
      </c>
      <c r="J86" s="72">
        <f t="shared" si="6"/>
        <v>169.19614951868985</v>
      </c>
      <c r="K86" s="72">
        <f t="shared" si="7"/>
        <v>148.57936338389234</v>
      </c>
      <c r="L86" s="72">
        <f t="shared" si="8"/>
        <v>132.51386924834114</v>
      </c>
    </row>
    <row r="87" spans="1:12" x14ac:dyDescent="0.25">
      <c r="A87" s="70" t="s">
        <v>315</v>
      </c>
      <c r="B87" s="70">
        <v>2022</v>
      </c>
      <c r="C87" s="71">
        <v>69.8</v>
      </c>
      <c r="D87" s="71">
        <v>74.75</v>
      </c>
      <c r="E87" s="71">
        <v>68.83</v>
      </c>
      <c r="F87" s="71">
        <v>70.3</v>
      </c>
      <c r="G87" s="71">
        <v>71.27</v>
      </c>
      <c r="H87" s="71">
        <v>64.72</v>
      </c>
      <c r="J87" s="72">
        <f t="shared" si="6"/>
        <v>175.77197149643706</v>
      </c>
      <c r="K87" s="72">
        <f t="shared" si="7"/>
        <v>152.25379192480239</v>
      </c>
      <c r="L87" s="72">
        <f t="shared" si="8"/>
        <v>140.80278472751007</v>
      </c>
    </row>
    <row r="88" spans="1:12" x14ac:dyDescent="0.25">
      <c r="A88" s="70" t="s">
        <v>316</v>
      </c>
      <c r="B88" s="70">
        <v>2022</v>
      </c>
      <c r="C88" s="71">
        <v>71.72</v>
      </c>
      <c r="D88" s="71">
        <v>76.59</v>
      </c>
      <c r="E88" s="71">
        <v>70.760000000000005</v>
      </c>
      <c r="F88" s="71">
        <v>73.2</v>
      </c>
      <c r="G88" s="71">
        <v>73.28</v>
      </c>
      <c r="H88" s="71">
        <v>64.11</v>
      </c>
      <c r="J88" s="72">
        <f t="shared" si="6"/>
        <v>183.02287785973249</v>
      </c>
      <c r="K88" s="72">
        <f t="shared" si="7"/>
        <v>156.54774620807521</v>
      </c>
      <c r="L88" s="72">
        <f t="shared" si="8"/>
        <v>139.47568802349616</v>
      </c>
    </row>
    <row r="89" spans="1:12" x14ac:dyDescent="0.25">
      <c r="A89" s="70" t="s">
        <v>317</v>
      </c>
      <c r="B89" s="70">
        <v>2022</v>
      </c>
      <c r="C89" s="71">
        <v>74.959999999999994</v>
      </c>
      <c r="D89" s="71">
        <v>78.89</v>
      </c>
      <c r="E89" s="71">
        <v>74.19</v>
      </c>
      <c r="F89" s="71">
        <v>77.81</v>
      </c>
      <c r="G89" s="71">
        <v>75.62</v>
      </c>
      <c r="H89" s="71">
        <v>67.099999999999994</v>
      </c>
      <c r="J89" s="72">
        <f t="shared" si="6"/>
        <v>194.54931866483312</v>
      </c>
      <c r="K89" s="72">
        <f t="shared" si="7"/>
        <v>161.54667806024355</v>
      </c>
      <c r="L89" s="72">
        <f t="shared" si="8"/>
        <v>145.9806374415316</v>
      </c>
    </row>
    <row r="90" spans="1:12" x14ac:dyDescent="0.25">
      <c r="A90" s="70" t="s">
        <v>318</v>
      </c>
      <c r="B90" s="70">
        <v>2023</v>
      </c>
      <c r="C90" s="71">
        <v>76.8</v>
      </c>
      <c r="D90" s="71">
        <v>80.569999999999993</v>
      </c>
      <c r="E90" s="71">
        <v>76.06</v>
      </c>
      <c r="F90" s="71">
        <v>77.39</v>
      </c>
      <c r="G90" s="71">
        <v>78.39</v>
      </c>
      <c r="H90" s="71">
        <v>70.94</v>
      </c>
      <c r="J90" s="72">
        <f t="shared" si="6"/>
        <v>193.49918739842482</v>
      </c>
      <c r="K90" s="72">
        <f t="shared" si="7"/>
        <v>167.46421704763941</v>
      </c>
      <c r="L90" s="72">
        <f t="shared" si="8"/>
        <v>154.33481997171762</v>
      </c>
    </row>
    <row r="91" spans="1:12" x14ac:dyDescent="0.25">
      <c r="A91" s="70" t="s">
        <v>319</v>
      </c>
      <c r="B91" s="70">
        <v>2023</v>
      </c>
      <c r="C91" s="71">
        <v>79.53</v>
      </c>
      <c r="D91" s="71">
        <v>83.88</v>
      </c>
      <c r="E91" s="71">
        <v>78.67</v>
      </c>
      <c r="F91" s="71">
        <v>80.180000000000007</v>
      </c>
      <c r="G91" s="71">
        <v>80.3</v>
      </c>
      <c r="H91" s="71">
        <v>76.02</v>
      </c>
      <c r="J91" s="72">
        <f t="shared" si="6"/>
        <v>200.47505938242284</v>
      </c>
      <c r="K91" s="72">
        <f t="shared" si="7"/>
        <v>171.54454176458023</v>
      </c>
      <c r="L91" s="72">
        <f t="shared" si="8"/>
        <v>165.3867072772762</v>
      </c>
    </row>
    <row r="92" spans="1:12" x14ac:dyDescent="0.25">
      <c r="A92" s="70" t="s">
        <v>320</v>
      </c>
      <c r="B92" s="70">
        <v>2023</v>
      </c>
      <c r="C92" s="71">
        <v>79.52</v>
      </c>
      <c r="D92" s="71">
        <v>86.52</v>
      </c>
      <c r="E92" s="71">
        <v>78.150000000000006</v>
      </c>
      <c r="F92" s="71">
        <v>81.99</v>
      </c>
      <c r="G92" s="71">
        <v>79.38</v>
      </c>
      <c r="H92" s="71">
        <v>74.849999999999994</v>
      </c>
      <c r="J92" s="72">
        <f t="shared" si="6"/>
        <v>205.00062507813476</v>
      </c>
      <c r="K92" s="72">
        <f t="shared" si="7"/>
        <v>169.57914975432601</v>
      </c>
      <c r="L92" s="72">
        <f t="shared" si="8"/>
        <v>162.84129228761012</v>
      </c>
    </row>
    <row r="93" spans="1:12" x14ac:dyDescent="0.25">
      <c r="A93" s="70" t="s">
        <v>321</v>
      </c>
      <c r="B93" s="70">
        <v>2023</v>
      </c>
      <c r="C93" s="71">
        <v>82.31</v>
      </c>
      <c r="D93" s="71">
        <v>82.14</v>
      </c>
      <c r="E93" s="71">
        <v>82.31</v>
      </c>
      <c r="F93" s="71">
        <v>82.74</v>
      </c>
      <c r="G93" s="71">
        <v>83.97</v>
      </c>
      <c r="H93" s="71">
        <v>76.599999999999994</v>
      </c>
      <c r="J93" s="72">
        <f t="shared" si="6"/>
        <v>206.87585948243532</v>
      </c>
      <c r="K93" s="72">
        <f t="shared" si="7"/>
        <v>179.38474684896391</v>
      </c>
      <c r="L93" s="72">
        <f t="shared" si="8"/>
        <v>166.64853693027305</v>
      </c>
    </row>
    <row r="94" spans="1:12" x14ac:dyDescent="0.25">
      <c r="A94" s="70" t="s">
        <v>322</v>
      </c>
      <c r="B94" s="70">
        <v>2024</v>
      </c>
      <c r="C94" s="71">
        <v>83.65</v>
      </c>
      <c r="D94" s="71">
        <v>84.14</v>
      </c>
      <c r="E94" s="71">
        <v>83.48</v>
      </c>
      <c r="F94" s="71">
        <v>84.23</v>
      </c>
      <c r="G94" s="71">
        <v>85.04</v>
      </c>
      <c r="H94" s="71">
        <v>78.27</v>
      </c>
      <c r="J94" s="72">
        <f t="shared" si="6"/>
        <v>210.60132516564573</v>
      </c>
      <c r="K94" s="72">
        <f t="shared" si="7"/>
        <v>181.67058320871612</v>
      </c>
      <c r="L94" s="72">
        <f t="shared" si="8"/>
        <v>170.28173610355705</v>
      </c>
    </row>
    <row r="95" spans="1:12" x14ac:dyDescent="0.25">
      <c r="A95" s="70" t="s">
        <v>323</v>
      </c>
      <c r="B95" s="70">
        <v>2024</v>
      </c>
      <c r="C95" s="71">
        <v>87.48</v>
      </c>
      <c r="D95" s="71">
        <v>89.43</v>
      </c>
      <c r="E95" s="71">
        <v>86.96</v>
      </c>
      <c r="F95" s="71">
        <v>87.47</v>
      </c>
      <c r="G95" s="71">
        <v>89.17</v>
      </c>
      <c r="H95" s="71">
        <v>82.71</v>
      </c>
      <c r="J95" s="72">
        <f t="shared" si="6"/>
        <v>218.70233779222406</v>
      </c>
      <c r="K95" s="72">
        <f t="shared" si="7"/>
        <v>190.49348429822689</v>
      </c>
      <c r="L95" s="72">
        <f t="shared" si="8"/>
        <v>179.94125965408463</v>
      </c>
    </row>
    <row r="96" spans="1:12" x14ac:dyDescent="0.25">
      <c r="A96" s="70" t="s">
        <v>324</v>
      </c>
      <c r="B96" s="70">
        <v>2024</v>
      </c>
      <c r="C96" s="71">
        <v>89.63</v>
      </c>
      <c r="D96" s="71">
        <v>90.61</v>
      </c>
      <c r="E96" s="71">
        <v>89.35</v>
      </c>
      <c r="F96" s="71">
        <v>88.15</v>
      </c>
      <c r="G96" s="71">
        <v>91.84</v>
      </c>
      <c r="H96" s="71">
        <v>87.01</v>
      </c>
      <c r="J96" s="72">
        <f t="shared" si="6"/>
        <v>220.40255031878985</v>
      </c>
      <c r="K96" s="72">
        <f t="shared" si="7"/>
        <v>196.19739371929077</v>
      </c>
      <c r="L96" s="72">
        <f t="shared" si="8"/>
        <v>189.29620363319918</v>
      </c>
    </row>
    <row r="97" spans="1:12" x14ac:dyDescent="0.25">
      <c r="A97" s="70" t="s">
        <v>325</v>
      </c>
      <c r="B97" s="70">
        <v>2024</v>
      </c>
      <c r="C97" s="71">
        <v>90.54</v>
      </c>
      <c r="D97" s="71">
        <v>90.87</v>
      </c>
      <c r="E97" s="71">
        <v>90.42</v>
      </c>
      <c r="F97" s="71">
        <v>90.64</v>
      </c>
      <c r="G97" s="71">
        <v>91.68</v>
      </c>
      <c r="H97" s="71">
        <v>87.07</v>
      </c>
      <c r="J97" s="72">
        <f t="shared" si="6"/>
        <v>226.62832854106765</v>
      </c>
      <c r="K97" s="72">
        <f t="shared" si="7"/>
        <v>195.85558641315961</v>
      </c>
      <c r="L97" s="72">
        <f t="shared" si="8"/>
        <v>189.42673773523333</v>
      </c>
    </row>
    <row r="98" spans="1:12" x14ac:dyDescent="0.25">
      <c r="A98" s="70" t="s">
        <v>326</v>
      </c>
      <c r="B98" s="70">
        <v>2025</v>
      </c>
      <c r="C98" s="71">
        <v>94.79</v>
      </c>
      <c r="D98" s="71">
        <v>96.88</v>
      </c>
      <c r="E98" s="71">
        <v>94</v>
      </c>
      <c r="F98" s="71">
        <v>95.05</v>
      </c>
      <c r="G98" s="71">
        <v>95.21</v>
      </c>
      <c r="H98" s="71">
        <v>92.96</v>
      </c>
      <c r="J98" s="72">
        <f t="shared" si="6"/>
        <v>237.6547068383548</v>
      </c>
      <c r="K98" s="72">
        <f t="shared" si="7"/>
        <v>203.39671010467848</v>
      </c>
      <c r="L98" s="72">
        <f t="shared" si="8"/>
        <v>202.24083541825303</v>
      </c>
    </row>
    <row r="99" spans="1:12" x14ac:dyDescent="0.25">
      <c r="A99" s="70" t="s">
        <v>327</v>
      </c>
      <c r="B99" s="70">
        <v>2025</v>
      </c>
      <c r="C99" s="71">
        <v>98.7</v>
      </c>
      <c r="D99" s="71">
        <v>98.14</v>
      </c>
      <c r="E99" s="71">
        <v>98.92</v>
      </c>
      <c r="F99" s="71">
        <v>98.13</v>
      </c>
      <c r="G99" s="71">
        <v>99.52</v>
      </c>
      <c r="H99" s="71">
        <v>97.9</v>
      </c>
      <c r="J99" s="72">
        <f t="shared" si="6"/>
        <v>245.35566945868234</v>
      </c>
      <c r="K99" s="72">
        <f t="shared" si="7"/>
        <v>212.60414441358682</v>
      </c>
      <c r="L99" s="72">
        <f t="shared" si="8"/>
        <v>212.98814315239861</v>
      </c>
    </row>
    <row r="100" spans="1:12" x14ac:dyDescent="0.25">
      <c r="A100" s="70" t="s">
        <v>328</v>
      </c>
      <c r="B100" s="70">
        <v>2025</v>
      </c>
      <c r="C100" s="71">
        <v>101.58</v>
      </c>
      <c r="D100" s="71">
        <v>100.94</v>
      </c>
      <c r="E100" s="71">
        <v>101.82</v>
      </c>
      <c r="F100" s="71">
        <v>102.76</v>
      </c>
      <c r="G100" s="71">
        <v>100.43</v>
      </c>
      <c r="H100" s="71">
        <v>101.7</v>
      </c>
      <c r="J100" s="72">
        <f t="shared" si="6"/>
        <v>256.93211651456431</v>
      </c>
      <c r="K100" s="72">
        <f t="shared" si="7"/>
        <v>214.5481734672079</v>
      </c>
      <c r="L100" s="72">
        <f t="shared" si="8"/>
        <v>221.25530294789516</v>
      </c>
    </row>
    <row r="101" spans="1:12" x14ac:dyDescent="0.25">
      <c r="A101" s="70" t="s">
        <v>329</v>
      </c>
      <c r="B101" s="70">
        <v>2025</v>
      </c>
      <c r="C101" s="71">
        <v>104.93</v>
      </c>
      <c r="D101" s="71">
        <v>104.04</v>
      </c>
      <c r="E101" s="71">
        <v>105.26</v>
      </c>
      <c r="F101" s="71">
        <v>104.06</v>
      </c>
      <c r="G101" s="71">
        <v>104.84</v>
      </c>
      <c r="H101" s="71">
        <v>107.44</v>
      </c>
      <c r="J101" s="72">
        <f t="shared" si="6"/>
        <v>260.18252281535194</v>
      </c>
      <c r="K101" s="72">
        <f t="shared" si="7"/>
        <v>223.96923734244822</v>
      </c>
      <c r="L101" s="72">
        <f t="shared" si="8"/>
        <v>233.74306537582945</v>
      </c>
    </row>
    <row r="102" spans="1:12" x14ac:dyDescent="0.25">
      <c r="A102" s="70" t="s">
        <v>330</v>
      </c>
      <c r="B102" s="70">
        <v>2026</v>
      </c>
      <c r="C102" s="71">
        <v>108.36</v>
      </c>
      <c r="D102" s="71">
        <v>106.26</v>
      </c>
      <c r="E102" s="71">
        <v>109.17</v>
      </c>
      <c r="F102" s="71">
        <v>109.04</v>
      </c>
      <c r="G102" s="71">
        <v>107.22</v>
      </c>
      <c r="H102" s="71">
        <v>109.77</v>
      </c>
      <c r="J102" s="72">
        <f t="shared" si="6"/>
        <v>272.63407925990754</v>
      </c>
      <c r="K102" s="72">
        <f t="shared" si="7"/>
        <v>229.05362102114935</v>
      </c>
      <c r="L102" s="72">
        <f t="shared" si="8"/>
        <v>238.81213967148921</v>
      </c>
    </row>
    <row r="103" spans="1:12" x14ac:dyDescent="0.25">
      <c r="A103" s="70" t="s">
        <v>331</v>
      </c>
      <c r="B103" s="70">
        <v>2026</v>
      </c>
      <c r="C103" s="71">
        <v>111.24</v>
      </c>
      <c r="D103" s="71">
        <v>107.13</v>
      </c>
      <c r="E103" s="71">
        <v>112.84</v>
      </c>
      <c r="F103" s="71">
        <v>113.53</v>
      </c>
      <c r="G103" s="71">
        <v>108.46</v>
      </c>
      <c r="H103" s="71">
        <v>113.34</v>
      </c>
      <c r="J103" s="72">
        <f t="shared" si="6"/>
        <v>283.86048256032007</v>
      </c>
      <c r="K103" s="72">
        <f t="shared" si="7"/>
        <v>231.70262764366592</v>
      </c>
      <c r="L103" s="72">
        <f t="shared" si="8"/>
        <v>246.57891874252149</v>
      </c>
    </row>
  </sheetData>
  <mergeCells count="2">
    <mergeCell ref="C4:H4"/>
    <mergeCell ref="J4:L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W55"/>
  <sheetViews>
    <sheetView zoomScaleNormal="100" workbookViewId="0"/>
  </sheetViews>
  <sheetFormatPr defaultColWidth="8.85546875" defaultRowHeight="15" x14ac:dyDescent="0.25"/>
  <cols>
    <col min="1" max="1" width="9.140625" customWidth="1"/>
  </cols>
  <sheetData>
    <row r="1" spans="1:101" ht="18.75" customHeight="1" x14ac:dyDescent="0.3">
      <c r="A1" s="73" t="s">
        <v>332</v>
      </c>
      <c r="CW1" s="16" t="s">
        <v>17</v>
      </c>
    </row>
    <row r="2" spans="1:101" x14ac:dyDescent="0.25">
      <c r="CW2" s="18" t="s">
        <v>18</v>
      </c>
    </row>
    <row r="3" spans="1:101" x14ac:dyDescent="0.25">
      <c r="B3" s="74" t="s">
        <v>333</v>
      </c>
      <c r="CW3" s="21" t="s">
        <v>223</v>
      </c>
    </row>
    <row r="4" spans="1:101" x14ac:dyDescent="0.25">
      <c r="B4" s="74" t="s">
        <v>334</v>
      </c>
      <c r="C4" s="74" t="s">
        <v>335</v>
      </c>
      <c r="D4" s="74" t="s">
        <v>336</v>
      </c>
      <c r="E4" s="74" t="s">
        <v>337</v>
      </c>
      <c r="F4" s="74" t="s">
        <v>338</v>
      </c>
      <c r="G4" s="74" t="s">
        <v>339</v>
      </c>
      <c r="H4" s="74" t="s">
        <v>340</v>
      </c>
      <c r="I4" s="74" t="s">
        <v>341</v>
      </c>
      <c r="J4" s="74" t="s">
        <v>342</v>
      </c>
      <c r="K4" s="74" t="s">
        <v>343</v>
      </c>
      <c r="L4" s="74" t="s">
        <v>344</v>
      </c>
      <c r="M4" s="74" t="s">
        <v>345</v>
      </c>
      <c r="N4" s="74" t="s">
        <v>346</v>
      </c>
      <c r="O4" s="74" t="s">
        <v>347</v>
      </c>
      <c r="P4" s="74" t="s">
        <v>348</v>
      </c>
      <c r="Q4" s="74" t="s">
        <v>349</v>
      </c>
      <c r="R4" s="74" t="s">
        <v>350</v>
      </c>
      <c r="S4" s="74" t="s">
        <v>351</v>
      </c>
      <c r="T4" s="74" t="s">
        <v>352</v>
      </c>
      <c r="U4" s="74" t="s">
        <v>353</v>
      </c>
      <c r="V4" s="74" t="s">
        <v>354</v>
      </c>
      <c r="W4" s="74" t="s">
        <v>355</v>
      </c>
      <c r="X4" s="74" t="s">
        <v>356</v>
      </c>
      <c r="Y4" s="74" t="s">
        <v>357</v>
      </c>
      <c r="Z4" s="74" t="s">
        <v>358</v>
      </c>
      <c r="AA4" s="74" t="s">
        <v>359</v>
      </c>
      <c r="AB4" s="74" t="s">
        <v>360</v>
      </c>
      <c r="AC4" s="74" t="s">
        <v>361</v>
      </c>
      <c r="AD4" s="74" t="s">
        <v>362</v>
      </c>
      <c r="AE4" s="74" t="s">
        <v>363</v>
      </c>
      <c r="AF4" s="74" t="s">
        <v>364</v>
      </c>
      <c r="AG4" s="74" t="s">
        <v>365</v>
      </c>
      <c r="AH4" s="74" t="s">
        <v>366</v>
      </c>
      <c r="AI4" s="74" t="s">
        <v>367</v>
      </c>
      <c r="AJ4" s="74" t="s">
        <v>368</v>
      </c>
      <c r="AK4" s="74" t="s">
        <v>369</v>
      </c>
      <c r="AL4" s="74" t="s">
        <v>370</v>
      </c>
      <c r="AM4" s="74" t="s">
        <v>371</v>
      </c>
      <c r="AN4" s="74" t="s">
        <v>372</v>
      </c>
      <c r="AO4" s="74" t="s">
        <v>373</v>
      </c>
      <c r="AP4" s="74" t="s">
        <v>374</v>
      </c>
      <c r="AQ4" s="74" t="s">
        <v>375</v>
      </c>
      <c r="AR4" s="74" t="s">
        <v>376</v>
      </c>
      <c r="AS4" s="74" t="s">
        <v>377</v>
      </c>
      <c r="AT4" s="74" t="s">
        <v>378</v>
      </c>
      <c r="AU4" s="74" t="s">
        <v>379</v>
      </c>
      <c r="AV4" s="74" t="s">
        <v>380</v>
      </c>
      <c r="AW4" s="74" t="s">
        <v>381</v>
      </c>
      <c r="AX4" s="74" t="s">
        <v>382</v>
      </c>
      <c r="AY4" s="74" t="s">
        <v>383</v>
      </c>
      <c r="AZ4" s="74" t="s">
        <v>384</v>
      </c>
      <c r="BA4" s="74" t="s">
        <v>385</v>
      </c>
      <c r="BB4" s="74" t="s">
        <v>386</v>
      </c>
      <c r="BC4" s="74" t="s">
        <v>387</v>
      </c>
      <c r="BD4" s="74" t="s">
        <v>388</v>
      </c>
      <c r="BE4" s="74" t="s">
        <v>389</v>
      </c>
      <c r="BF4" s="74" t="s">
        <v>390</v>
      </c>
      <c r="BG4" s="74" t="s">
        <v>391</v>
      </c>
      <c r="BH4" s="74" t="s">
        <v>392</v>
      </c>
      <c r="BI4" s="74" t="s">
        <v>393</v>
      </c>
      <c r="BJ4" s="74" t="s">
        <v>394</v>
      </c>
      <c r="BK4" s="74" t="s">
        <v>395</v>
      </c>
      <c r="BL4" s="74" t="s">
        <v>396</v>
      </c>
      <c r="BM4" s="74" t="s">
        <v>397</v>
      </c>
      <c r="BN4" s="74" t="s">
        <v>398</v>
      </c>
      <c r="BO4" s="74" t="s">
        <v>399</v>
      </c>
      <c r="BP4" s="74" t="s">
        <v>400</v>
      </c>
      <c r="BQ4" s="74" t="s">
        <v>401</v>
      </c>
      <c r="BR4" s="74" t="s">
        <v>402</v>
      </c>
      <c r="BS4" s="74" t="s">
        <v>403</v>
      </c>
      <c r="BT4" s="74" t="s">
        <v>404</v>
      </c>
      <c r="BU4" s="74" t="s">
        <v>405</v>
      </c>
      <c r="BV4" s="74" t="s">
        <v>406</v>
      </c>
      <c r="BW4" s="74" t="s">
        <v>407</v>
      </c>
      <c r="BX4" s="74" t="s">
        <v>408</v>
      </c>
      <c r="BY4" s="74" t="s">
        <v>409</v>
      </c>
      <c r="BZ4" s="74" t="s">
        <v>410</v>
      </c>
      <c r="CA4" s="74" t="s">
        <v>411</v>
      </c>
      <c r="CB4" s="74" t="s">
        <v>412</v>
      </c>
      <c r="CC4" s="74" t="s">
        <v>413</v>
      </c>
      <c r="CD4" s="74" t="s">
        <v>414</v>
      </c>
      <c r="CE4" s="74" t="s">
        <v>415</v>
      </c>
      <c r="CF4" s="74" t="s">
        <v>416</v>
      </c>
      <c r="CG4" s="74" t="s">
        <v>417</v>
      </c>
      <c r="CH4" s="74" t="s">
        <v>418</v>
      </c>
      <c r="CI4" s="74" t="s">
        <v>419</v>
      </c>
      <c r="CJ4" s="74" t="s">
        <v>420</v>
      </c>
      <c r="CK4" s="74" t="s">
        <v>421</v>
      </c>
      <c r="CL4" s="74" t="s">
        <v>422</v>
      </c>
      <c r="CM4" s="74" t="s">
        <v>423</v>
      </c>
      <c r="CN4" s="74" t="s">
        <v>424</v>
      </c>
      <c r="CO4" s="74" t="s">
        <v>425</v>
      </c>
      <c r="CP4" s="74" t="s">
        <v>426</v>
      </c>
      <c r="CQ4" s="74" t="s">
        <v>427</v>
      </c>
      <c r="CR4" s="74" t="s">
        <v>428</v>
      </c>
      <c r="CS4" s="74" t="s">
        <v>429</v>
      </c>
      <c r="CT4" s="74" t="s">
        <v>430</v>
      </c>
      <c r="CU4" s="74" t="s">
        <v>431</v>
      </c>
    </row>
    <row r="5" spans="1:101" x14ac:dyDescent="0.25">
      <c r="A5" s="74" t="s">
        <v>432</v>
      </c>
      <c r="B5" s="75" t="s">
        <v>213</v>
      </c>
      <c r="C5" s="75" t="s">
        <v>213</v>
      </c>
      <c r="D5" s="75" t="s">
        <v>213</v>
      </c>
      <c r="E5" s="75" t="s">
        <v>213</v>
      </c>
      <c r="F5" s="76">
        <v>14.4</v>
      </c>
      <c r="G5" s="76">
        <v>19.100000000000001</v>
      </c>
      <c r="H5" s="76">
        <v>13.9</v>
      </c>
      <c r="I5" s="76">
        <v>20.9</v>
      </c>
      <c r="J5" s="76">
        <v>13.2</v>
      </c>
      <c r="K5" s="76">
        <v>13.7</v>
      </c>
      <c r="L5" s="76">
        <v>16.5</v>
      </c>
      <c r="M5" s="76">
        <v>15.8</v>
      </c>
      <c r="N5" s="76">
        <v>13.6</v>
      </c>
      <c r="O5" s="76">
        <v>14.6</v>
      </c>
      <c r="P5" s="76">
        <v>12.5</v>
      </c>
      <c r="Q5" s="76">
        <v>11.3</v>
      </c>
      <c r="R5" s="76">
        <v>15.7</v>
      </c>
      <c r="S5" s="76">
        <v>12.7</v>
      </c>
      <c r="T5" s="76">
        <v>13.5</v>
      </c>
      <c r="U5" s="76">
        <v>15.3</v>
      </c>
      <c r="V5" s="76">
        <v>14.2</v>
      </c>
      <c r="W5" s="76">
        <v>17.100000000000001</v>
      </c>
      <c r="X5" s="76">
        <v>16.2</v>
      </c>
      <c r="Y5" s="76">
        <v>8.4</v>
      </c>
      <c r="Z5" s="76">
        <v>4.0999999999999996</v>
      </c>
      <c r="AA5" s="76">
        <v>0.7</v>
      </c>
      <c r="AB5" s="76">
        <v>0.9</v>
      </c>
      <c r="AC5" s="76">
        <v>-1.2</v>
      </c>
      <c r="AD5" s="76">
        <v>-0.6</v>
      </c>
      <c r="AE5" s="76">
        <v>-4.5999999999999996</v>
      </c>
      <c r="AF5" s="76">
        <v>-8.1</v>
      </c>
      <c r="AG5" s="76">
        <v>-7.2</v>
      </c>
      <c r="AH5" s="76">
        <v>-8.6999999999999993</v>
      </c>
      <c r="AI5" s="76">
        <v>-6.7</v>
      </c>
      <c r="AJ5" s="76">
        <v>-5.7</v>
      </c>
      <c r="AK5" s="76">
        <v>-4</v>
      </c>
      <c r="AL5" s="76">
        <v>-2.9</v>
      </c>
      <c r="AM5" s="76">
        <v>-0.1</v>
      </c>
      <c r="AN5" s="76">
        <v>1.4</v>
      </c>
      <c r="AO5" s="76">
        <v>1.9</v>
      </c>
      <c r="AP5" s="76">
        <v>2.2000000000000002</v>
      </c>
      <c r="AQ5" s="76">
        <v>-0.7</v>
      </c>
      <c r="AR5" s="76">
        <v>-2.1</v>
      </c>
      <c r="AS5" s="76">
        <v>-5.8</v>
      </c>
      <c r="AT5" s="76">
        <v>-5.6</v>
      </c>
      <c r="AU5" s="76">
        <v>-4.7</v>
      </c>
      <c r="AV5" s="76">
        <v>-3.9</v>
      </c>
      <c r="AW5" s="76">
        <v>-1.8</v>
      </c>
      <c r="AX5" s="76">
        <v>-2</v>
      </c>
      <c r="AY5" s="76">
        <v>-0.7</v>
      </c>
      <c r="AZ5" s="76">
        <v>-1.8</v>
      </c>
      <c r="BA5" s="76">
        <v>-1.5</v>
      </c>
      <c r="BB5" s="76">
        <v>-1.8</v>
      </c>
      <c r="BC5" s="76">
        <v>-4.4000000000000004</v>
      </c>
      <c r="BD5" s="76">
        <v>-2.9</v>
      </c>
      <c r="BE5" s="76">
        <v>-2</v>
      </c>
      <c r="BF5" s="76">
        <v>0.2</v>
      </c>
      <c r="BG5" s="76">
        <v>1.3</v>
      </c>
      <c r="BH5" s="76">
        <v>1.7</v>
      </c>
      <c r="BI5" s="76">
        <v>1</v>
      </c>
      <c r="BJ5" s="76">
        <v>-0.2</v>
      </c>
      <c r="BK5" s="76">
        <v>4.2</v>
      </c>
      <c r="BL5" s="76">
        <v>3.8</v>
      </c>
      <c r="BM5" s="76">
        <v>7.7</v>
      </c>
      <c r="BN5" s="76">
        <v>8.6999999999999993</v>
      </c>
      <c r="BO5" s="76">
        <v>4.9000000000000004</v>
      </c>
      <c r="BP5" s="76">
        <v>7.4</v>
      </c>
      <c r="BQ5" s="76">
        <v>5.0999999999999996</v>
      </c>
      <c r="BR5" s="76">
        <v>7.9</v>
      </c>
      <c r="BS5" s="76">
        <v>10.199999999999999</v>
      </c>
      <c r="BT5" s="76">
        <v>7.7</v>
      </c>
      <c r="BU5" s="76">
        <v>9.4</v>
      </c>
      <c r="BV5" s="76">
        <v>8.4</v>
      </c>
      <c r="BW5" s="76">
        <v>7.9</v>
      </c>
      <c r="BX5" s="76">
        <v>6.8</v>
      </c>
      <c r="BY5" s="76">
        <v>6.3</v>
      </c>
      <c r="BZ5" s="76">
        <v>4.8</v>
      </c>
      <c r="CA5" s="76">
        <v>6.6</v>
      </c>
      <c r="CB5" s="76">
        <v>9</v>
      </c>
      <c r="CC5" s="76">
        <v>9.5</v>
      </c>
      <c r="CD5" s="76">
        <v>13.7</v>
      </c>
      <c r="CE5" s="76">
        <v>13.7</v>
      </c>
      <c r="CF5" s="76">
        <v>14.8</v>
      </c>
      <c r="CG5" s="76">
        <v>17</v>
      </c>
      <c r="CH5" s="76">
        <v>13.9</v>
      </c>
      <c r="CI5" s="76">
        <v>13.9</v>
      </c>
      <c r="CJ5" s="76">
        <v>10.9</v>
      </c>
      <c r="CK5" s="76">
        <v>9.8000000000000007</v>
      </c>
      <c r="CL5" s="76">
        <v>8.9</v>
      </c>
      <c r="CM5" s="76">
        <v>10</v>
      </c>
      <c r="CN5" s="76">
        <v>12.7</v>
      </c>
      <c r="CO5" s="76">
        <v>10</v>
      </c>
      <c r="CP5" s="76">
        <v>13.3</v>
      </c>
      <c r="CQ5" s="76">
        <v>12.8</v>
      </c>
      <c r="CR5" s="76">
        <v>13.3</v>
      </c>
      <c r="CS5" s="76">
        <v>15.9</v>
      </c>
      <c r="CT5" s="76">
        <v>14.3</v>
      </c>
      <c r="CU5" s="76">
        <v>12.7</v>
      </c>
    </row>
    <row r="6" spans="1:101" x14ac:dyDescent="0.25">
      <c r="A6" s="74" t="s">
        <v>433</v>
      </c>
      <c r="B6" s="75" t="s">
        <v>213</v>
      </c>
      <c r="C6" s="75" t="s">
        <v>213</v>
      </c>
      <c r="D6" s="75" t="s">
        <v>213</v>
      </c>
      <c r="E6" s="75" t="s">
        <v>213</v>
      </c>
      <c r="F6" s="75" t="s">
        <v>213</v>
      </c>
      <c r="G6" s="75" t="s">
        <v>213</v>
      </c>
      <c r="H6" s="75" t="s">
        <v>213</v>
      </c>
      <c r="I6" s="75" t="s">
        <v>213</v>
      </c>
      <c r="J6" s="75" t="s">
        <v>213</v>
      </c>
      <c r="K6" s="75" t="s">
        <v>213</v>
      </c>
      <c r="L6" s="75" t="s">
        <v>213</v>
      </c>
      <c r="M6" s="75" t="s">
        <v>213</v>
      </c>
      <c r="N6" s="75" t="s">
        <v>213</v>
      </c>
      <c r="O6" s="75" t="s">
        <v>213</v>
      </c>
      <c r="P6" s="75" t="s">
        <v>213</v>
      </c>
      <c r="Q6" s="75" t="s">
        <v>213</v>
      </c>
      <c r="R6" s="75" t="s">
        <v>213</v>
      </c>
      <c r="S6" s="75" t="s">
        <v>213</v>
      </c>
      <c r="T6" s="75" t="s">
        <v>213</v>
      </c>
      <c r="U6" s="75" t="s">
        <v>213</v>
      </c>
      <c r="V6" s="75" t="s">
        <v>213</v>
      </c>
      <c r="W6" s="75" t="s">
        <v>213</v>
      </c>
      <c r="X6" s="75" t="s">
        <v>213</v>
      </c>
      <c r="Y6" s="75" t="s">
        <v>213</v>
      </c>
      <c r="Z6" s="75" t="s">
        <v>213</v>
      </c>
      <c r="AA6" s="75" t="s">
        <v>213</v>
      </c>
      <c r="AB6" s="75" t="s">
        <v>213</v>
      </c>
      <c r="AC6" s="76">
        <v>-1.5</v>
      </c>
      <c r="AD6" s="76">
        <v>1.6</v>
      </c>
      <c r="AE6" s="76">
        <v>-1.2</v>
      </c>
      <c r="AF6" s="76">
        <v>-4.2</v>
      </c>
      <c r="AG6" s="76">
        <v>-4.8</v>
      </c>
      <c r="AH6" s="76">
        <v>-7.9</v>
      </c>
      <c r="AI6" s="76">
        <v>-9.8000000000000007</v>
      </c>
      <c r="AJ6" s="76">
        <v>-9.1</v>
      </c>
      <c r="AK6" s="76">
        <v>-4.4000000000000004</v>
      </c>
      <c r="AL6" s="76">
        <v>-4.0999999999999996</v>
      </c>
      <c r="AM6" s="76">
        <v>2.4</v>
      </c>
      <c r="AN6" s="76">
        <v>3.8</v>
      </c>
      <c r="AO6" s="76">
        <v>5</v>
      </c>
      <c r="AP6" s="76">
        <v>5.6</v>
      </c>
      <c r="AQ6" s="76">
        <v>0.9</v>
      </c>
      <c r="AR6" s="76">
        <v>-1</v>
      </c>
      <c r="AS6" s="76">
        <v>-6.3</v>
      </c>
      <c r="AT6" s="76">
        <v>-4</v>
      </c>
      <c r="AU6" s="76">
        <v>-5.2</v>
      </c>
      <c r="AV6" s="76">
        <v>-3.3</v>
      </c>
      <c r="AW6" s="76">
        <v>-1.3</v>
      </c>
      <c r="AX6" s="76">
        <v>-4.9000000000000004</v>
      </c>
      <c r="AY6" s="76">
        <v>-1.7</v>
      </c>
      <c r="AZ6" s="76">
        <v>-1</v>
      </c>
      <c r="BA6" s="76">
        <v>-0.4</v>
      </c>
      <c r="BB6" s="76">
        <v>-4.0999999999999996</v>
      </c>
      <c r="BC6" s="76">
        <v>-7</v>
      </c>
      <c r="BD6" s="76">
        <v>-6.5</v>
      </c>
      <c r="BE6" s="76">
        <v>-7.1</v>
      </c>
      <c r="BF6" s="76">
        <v>-2.2999999999999998</v>
      </c>
      <c r="BG6" s="76">
        <v>-2.7</v>
      </c>
      <c r="BH6" s="76">
        <v>-4.3</v>
      </c>
      <c r="BI6" s="76">
        <v>-5</v>
      </c>
      <c r="BJ6" s="76">
        <v>-6.4</v>
      </c>
      <c r="BK6" s="76">
        <v>0.3</v>
      </c>
      <c r="BL6" s="76">
        <v>1.1000000000000001</v>
      </c>
      <c r="BM6" s="76">
        <v>4.5999999999999996</v>
      </c>
      <c r="BN6" s="76">
        <v>6.7</v>
      </c>
      <c r="BO6" s="76">
        <v>2.2000000000000002</v>
      </c>
      <c r="BP6" s="76">
        <v>3.5</v>
      </c>
      <c r="BQ6" s="76">
        <v>2.4</v>
      </c>
      <c r="BR6" s="76">
        <v>9.9</v>
      </c>
      <c r="BS6" s="76">
        <v>7.6</v>
      </c>
      <c r="BT6" s="76">
        <v>7.7</v>
      </c>
      <c r="BU6" s="76">
        <v>7</v>
      </c>
      <c r="BV6" s="76">
        <v>-1</v>
      </c>
      <c r="BW6" s="76">
        <v>4.5</v>
      </c>
      <c r="BX6" s="76">
        <v>1.5</v>
      </c>
      <c r="BY6" s="76">
        <v>0.3</v>
      </c>
      <c r="BZ6" s="76">
        <v>5.4</v>
      </c>
      <c r="CA6" s="76">
        <v>6.6</v>
      </c>
      <c r="CB6" s="76">
        <v>8.5</v>
      </c>
      <c r="CC6" s="76">
        <v>14.3</v>
      </c>
      <c r="CD6" s="76">
        <v>20.3</v>
      </c>
      <c r="CE6" s="76">
        <v>15.3</v>
      </c>
      <c r="CF6" s="76">
        <v>16.600000000000001</v>
      </c>
      <c r="CG6" s="76">
        <v>16.100000000000001</v>
      </c>
      <c r="CH6" s="76">
        <v>8</v>
      </c>
      <c r="CI6" s="76">
        <v>12.2</v>
      </c>
      <c r="CJ6" s="76">
        <v>13</v>
      </c>
      <c r="CK6" s="76">
        <v>4.0999999999999996</v>
      </c>
      <c r="CL6" s="76">
        <v>4.4000000000000004</v>
      </c>
      <c r="CM6" s="76">
        <v>6.6</v>
      </c>
      <c r="CN6" s="76">
        <v>4.7</v>
      </c>
      <c r="CO6" s="76">
        <v>10.6</v>
      </c>
      <c r="CP6" s="76">
        <v>15.1</v>
      </c>
      <c r="CQ6" s="76">
        <v>9.6999999999999993</v>
      </c>
      <c r="CR6" s="76">
        <v>11.4</v>
      </c>
      <c r="CS6" s="76">
        <v>14.5</v>
      </c>
      <c r="CT6" s="76">
        <v>9.6999999999999993</v>
      </c>
      <c r="CU6" s="76">
        <v>9.1999999999999993</v>
      </c>
    </row>
    <row r="7" spans="1:101" x14ac:dyDescent="0.25">
      <c r="A7" s="74" t="s">
        <v>434</v>
      </c>
      <c r="B7" s="75" t="s">
        <v>213</v>
      </c>
      <c r="C7" s="75" t="s">
        <v>213</v>
      </c>
      <c r="D7" s="75" t="s">
        <v>213</v>
      </c>
      <c r="E7" s="75" t="s">
        <v>213</v>
      </c>
      <c r="F7" s="75" t="s">
        <v>213</v>
      </c>
      <c r="G7" s="75" t="s">
        <v>213</v>
      </c>
      <c r="H7" s="75" t="s">
        <v>213</v>
      </c>
      <c r="I7" s="75" t="s">
        <v>213</v>
      </c>
      <c r="J7" s="75" t="s">
        <v>213</v>
      </c>
      <c r="K7" s="75" t="s">
        <v>213</v>
      </c>
      <c r="L7" s="75" t="s">
        <v>213</v>
      </c>
      <c r="M7" s="75" t="s">
        <v>213</v>
      </c>
      <c r="N7" s="75" t="s">
        <v>213</v>
      </c>
      <c r="O7" s="75" t="s">
        <v>213</v>
      </c>
      <c r="P7" s="75" t="s">
        <v>213</v>
      </c>
      <c r="Q7" s="75" t="s">
        <v>213</v>
      </c>
      <c r="R7" s="75" t="s">
        <v>213</v>
      </c>
      <c r="S7" s="75" t="s">
        <v>213</v>
      </c>
      <c r="T7" s="75" t="s">
        <v>213</v>
      </c>
      <c r="U7" s="75" t="s">
        <v>213</v>
      </c>
      <c r="V7" s="75" t="s">
        <v>213</v>
      </c>
      <c r="W7" s="75" t="s">
        <v>213</v>
      </c>
      <c r="X7" s="75" t="s">
        <v>213</v>
      </c>
      <c r="Y7" s="75" t="s">
        <v>213</v>
      </c>
      <c r="Z7" s="75" t="s">
        <v>213</v>
      </c>
      <c r="AA7" s="75" t="s">
        <v>213</v>
      </c>
      <c r="AB7" s="75" t="s">
        <v>213</v>
      </c>
      <c r="AC7" s="76">
        <v>-1.1000000000000001</v>
      </c>
      <c r="AD7" s="76">
        <v>-1.8</v>
      </c>
      <c r="AE7" s="76">
        <v>-6.6</v>
      </c>
      <c r="AF7" s="76">
        <v>-10.3</v>
      </c>
      <c r="AG7" s="76">
        <v>-8.6</v>
      </c>
      <c r="AH7" s="76">
        <v>-9.1999999999999993</v>
      </c>
      <c r="AI7" s="76">
        <v>-4.5999999999999996</v>
      </c>
      <c r="AJ7" s="76">
        <v>-3.5</v>
      </c>
      <c r="AK7" s="76">
        <v>-3.7</v>
      </c>
      <c r="AL7" s="76">
        <v>-2</v>
      </c>
      <c r="AM7" s="76">
        <v>-1.8</v>
      </c>
      <c r="AN7" s="76">
        <v>-0.1</v>
      </c>
      <c r="AO7" s="76">
        <v>-0.1</v>
      </c>
      <c r="AP7" s="76">
        <v>0</v>
      </c>
      <c r="AQ7" s="76">
        <v>-1.7</v>
      </c>
      <c r="AR7" s="76">
        <v>-2.8</v>
      </c>
      <c r="AS7" s="76">
        <v>-5.6</v>
      </c>
      <c r="AT7" s="76">
        <v>-6.3</v>
      </c>
      <c r="AU7" s="76">
        <v>-4.4000000000000004</v>
      </c>
      <c r="AV7" s="76">
        <v>-4.2</v>
      </c>
      <c r="AW7" s="76">
        <v>-2</v>
      </c>
      <c r="AX7" s="76">
        <v>-0.7</v>
      </c>
      <c r="AY7" s="76">
        <v>-0.4</v>
      </c>
      <c r="AZ7" s="76">
        <v>-2</v>
      </c>
      <c r="BA7" s="76">
        <v>-1.9</v>
      </c>
      <c r="BB7" s="76">
        <v>-0.8</v>
      </c>
      <c r="BC7" s="76">
        <v>-3.4</v>
      </c>
      <c r="BD7" s="76">
        <v>-1.5</v>
      </c>
      <c r="BE7" s="76">
        <v>0.1</v>
      </c>
      <c r="BF7" s="76">
        <v>0.6</v>
      </c>
      <c r="BG7" s="76">
        <v>1.9</v>
      </c>
      <c r="BH7" s="76">
        <v>2.9</v>
      </c>
      <c r="BI7" s="76">
        <v>1.8</v>
      </c>
      <c r="BJ7" s="76">
        <v>0.7</v>
      </c>
      <c r="BK7" s="76">
        <v>4.8</v>
      </c>
      <c r="BL7" s="76">
        <v>4.3</v>
      </c>
      <c r="BM7" s="76">
        <v>8.3000000000000007</v>
      </c>
      <c r="BN7" s="76">
        <v>9.1</v>
      </c>
      <c r="BO7" s="76">
        <v>5.4</v>
      </c>
      <c r="BP7" s="76">
        <v>8.1</v>
      </c>
      <c r="BQ7" s="76">
        <v>5.6</v>
      </c>
      <c r="BR7" s="76">
        <v>7.6</v>
      </c>
      <c r="BS7" s="76">
        <v>10.7</v>
      </c>
      <c r="BT7" s="76">
        <v>7.7</v>
      </c>
      <c r="BU7" s="76">
        <v>9.8000000000000007</v>
      </c>
      <c r="BV7" s="76">
        <v>10.199999999999999</v>
      </c>
      <c r="BW7" s="76">
        <v>8.5</v>
      </c>
      <c r="BX7" s="76">
        <v>7.8</v>
      </c>
      <c r="BY7" s="76">
        <v>7.5</v>
      </c>
      <c r="BZ7" s="76">
        <v>4.5999999999999996</v>
      </c>
      <c r="CA7" s="76">
        <v>6.5</v>
      </c>
      <c r="CB7" s="76">
        <v>9</v>
      </c>
      <c r="CC7" s="76">
        <v>8.5</v>
      </c>
      <c r="CD7" s="76">
        <v>12.4</v>
      </c>
      <c r="CE7" s="76">
        <v>13.4</v>
      </c>
      <c r="CF7" s="76">
        <v>14.4</v>
      </c>
      <c r="CG7" s="76">
        <v>17.100000000000001</v>
      </c>
      <c r="CH7" s="76">
        <v>15.2</v>
      </c>
      <c r="CI7" s="76">
        <v>14.3</v>
      </c>
      <c r="CJ7" s="76">
        <v>10.4</v>
      </c>
      <c r="CK7" s="76">
        <v>10.9</v>
      </c>
      <c r="CL7" s="76">
        <v>9.8000000000000007</v>
      </c>
      <c r="CM7" s="76">
        <v>10.5</v>
      </c>
      <c r="CN7" s="76">
        <v>14.3</v>
      </c>
      <c r="CO7" s="76">
        <v>9.9</v>
      </c>
      <c r="CP7" s="76">
        <v>12.6</v>
      </c>
      <c r="CQ7" s="76">
        <v>13.8</v>
      </c>
      <c r="CR7" s="76">
        <v>14</v>
      </c>
      <c r="CS7" s="76">
        <v>16.399999999999999</v>
      </c>
      <c r="CT7" s="76">
        <v>16.100000000000001</v>
      </c>
      <c r="CU7" s="76">
        <v>14.1</v>
      </c>
    </row>
    <row r="8" spans="1:101" x14ac:dyDescent="0.25">
      <c r="A8" s="74" t="s">
        <v>435</v>
      </c>
      <c r="B8" s="75" t="s">
        <v>213</v>
      </c>
      <c r="C8" s="75" t="s">
        <v>213</v>
      </c>
      <c r="D8" s="75" t="s">
        <v>213</v>
      </c>
      <c r="E8" s="75" t="s">
        <v>213</v>
      </c>
      <c r="F8" s="76">
        <v>13.5</v>
      </c>
      <c r="G8" s="76">
        <v>17.2</v>
      </c>
      <c r="H8" s="76">
        <v>10.199999999999999</v>
      </c>
      <c r="I8" s="76">
        <v>19.8</v>
      </c>
      <c r="J8" s="76">
        <v>14.4</v>
      </c>
      <c r="K8" s="76">
        <v>15.5</v>
      </c>
      <c r="L8" s="76">
        <v>19</v>
      </c>
      <c r="M8" s="76">
        <v>15.1</v>
      </c>
      <c r="N8" s="76">
        <v>12.6</v>
      </c>
      <c r="O8" s="76">
        <v>14.1</v>
      </c>
      <c r="P8" s="76">
        <v>13.3</v>
      </c>
      <c r="Q8" s="76">
        <v>9.6999999999999993</v>
      </c>
      <c r="R8" s="76">
        <v>17.2</v>
      </c>
      <c r="S8" s="76">
        <v>8.9</v>
      </c>
      <c r="T8" s="76">
        <v>8.1</v>
      </c>
      <c r="U8" s="76">
        <v>16.2</v>
      </c>
      <c r="V8" s="76">
        <v>12.7</v>
      </c>
      <c r="W8" s="76">
        <v>20.8</v>
      </c>
      <c r="X8" s="76">
        <v>18.399999999999999</v>
      </c>
      <c r="Y8" s="76">
        <v>7.6</v>
      </c>
      <c r="Z8" s="76">
        <v>3</v>
      </c>
      <c r="AA8" s="76">
        <v>-0.7</v>
      </c>
      <c r="AB8" s="76">
        <v>-0.7</v>
      </c>
      <c r="AC8" s="76">
        <v>-3.7</v>
      </c>
      <c r="AD8" s="76">
        <v>-3.2</v>
      </c>
      <c r="AE8" s="76">
        <v>-7.3</v>
      </c>
      <c r="AF8" s="76">
        <v>-10.4</v>
      </c>
      <c r="AG8" s="76">
        <v>-7.3</v>
      </c>
      <c r="AH8" s="76">
        <v>-10.6</v>
      </c>
      <c r="AI8" s="76">
        <v>-10.4</v>
      </c>
      <c r="AJ8" s="76">
        <v>-6.8</v>
      </c>
      <c r="AK8" s="76">
        <v>-7.4</v>
      </c>
      <c r="AL8" s="76">
        <v>-4.5999999999999996</v>
      </c>
      <c r="AM8" s="76">
        <v>0.2</v>
      </c>
      <c r="AN8" s="76">
        <v>0.7</v>
      </c>
      <c r="AO8" s="76">
        <v>2</v>
      </c>
      <c r="AP8" s="76">
        <v>2</v>
      </c>
      <c r="AQ8" s="76">
        <v>-1</v>
      </c>
      <c r="AR8" s="76">
        <v>-3.1</v>
      </c>
      <c r="AS8" s="76">
        <v>-5.6</v>
      </c>
      <c r="AT8" s="76">
        <v>-6.6</v>
      </c>
      <c r="AU8" s="76">
        <v>-6.7</v>
      </c>
      <c r="AV8" s="76">
        <v>-5.8</v>
      </c>
      <c r="AW8" s="76">
        <v>-4.7</v>
      </c>
      <c r="AX8" s="76">
        <v>-3.1</v>
      </c>
      <c r="AY8" s="76">
        <v>-1</v>
      </c>
      <c r="AZ8" s="76">
        <v>-1.1000000000000001</v>
      </c>
      <c r="BA8" s="76">
        <v>-0.3</v>
      </c>
      <c r="BB8" s="76">
        <v>-0.4</v>
      </c>
      <c r="BC8" s="76">
        <v>-2.4</v>
      </c>
      <c r="BD8" s="76">
        <v>-2.2000000000000002</v>
      </c>
      <c r="BE8" s="76">
        <v>-3.3</v>
      </c>
      <c r="BF8" s="76">
        <v>-1</v>
      </c>
      <c r="BG8" s="76">
        <v>0.2</v>
      </c>
      <c r="BH8" s="76">
        <v>2.2000000000000002</v>
      </c>
      <c r="BI8" s="76">
        <v>2.1</v>
      </c>
      <c r="BJ8" s="76">
        <v>0.4</v>
      </c>
      <c r="BK8" s="76">
        <v>2.9</v>
      </c>
      <c r="BL8" s="76">
        <v>4.4000000000000004</v>
      </c>
      <c r="BM8" s="76">
        <v>9.8000000000000007</v>
      </c>
      <c r="BN8" s="76">
        <v>11.2</v>
      </c>
      <c r="BO8" s="76">
        <v>11.4</v>
      </c>
      <c r="BP8" s="76">
        <v>11.7</v>
      </c>
      <c r="BQ8" s="76">
        <v>8.1999999999999993</v>
      </c>
      <c r="BR8" s="76">
        <v>11.2</v>
      </c>
      <c r="BS8" s="76">
        <v>14.2</v>
      </c>
      <c r="BT8" s="76">
        <v>12.1</v>
      </c>
      <c r="BU8" s="76">
        <v>14.3</v>
      </c>
      <c r="BV8" s="76">
        <v>12.5</v>
      </c>
      <c r="BW8" s="76">
        <v>8.6999999999999993</v>
      </c>
      <c r="BX8" s="76">
        <v>5.7</v>
      </c>
      <c r="BY8" s="76">
        <v>5.9</v>
      </c>
      <c r="BZ8" s="76">
        <v>3.2</v>
      </c>
      <c r="CA8" s="76">
        <v>7.3</v>
      </c>
      <c r="CB8" s="76">
        <v>9.5</v>
      </c>
      <c r="CC8" s="76">
        <v>9.6</v>
      </c>
      <c r="CD8" s="76">
        <v>16.7</v>
      </c>
      <c r="CE8" s="76">
        <v>15.2</v>
      </c>
      <c r="CF8" s="76">
        <v>18.399999999999999</v>
      </c>
      <c r="CG8" s="76">
        <v>22.4</v>
      </c>
      <c r="CH8" s="76">
        <v>14.4</v>
      </c>
      <c r="CI8" s="76">
        <v>14.1</v>
      </c>
      <c r="CJ8" s="76">
        <v>12</v>
      </c>
      <c r="CK8" s="76">
        <v>6.3</v>
      </c>
      <c r="CL8" s="76">
        <v>8.8000000000000007</v>
      </c>
      <c r="CM8" s="76">
        <v>9.1</v>
      </c>
      <c r="CN8" s="76">
        <v>7.5</v>
      </c>
      <c r="CO8" s="76">
        <v>9.5</v>
      </c>
      <c r="CP8" s="76">
        <v>12.8</v>
      </c>
      <c r="CQ8" s="76">
        <v>12.2</v>
      </c>
      <c r="CR8" s="76">
        <v>16.600000000000001</v>
      </c>
      <c r="CS8" s="76">
        <v>14.8</v>
      </c>
      <c r="CT8" s="76">
        <v>14.7</v>
      </c>
      <c r="CU8" s="76">
        <v>15.7</v>
      </c>
    </row>
    <row r="9" spans="1:101" x14ac:dyDescent="0.25">
      <c r="A9" s="74" t="s">
        <v>436</v>
      </c>
      <c r="B9" s="75" t="s">
        <v>213</v>
      </c>
      <c r="C9" s="75" t="s">
        <v>213</v>
      </c>
      <c r="D9" s="75" t="s">
        <v>213</v>
      </c>
      <c r="E9" s="75" t="s">
        <v>213</v>
      </c>
      <c r="F9" s="76">
        <v>15.7</v>
      </c>
      <c r="G9" s="76">
        <v>25.3</v>
      </c>
      <c r="H9" s="76">
        <v>21.5</v>
      </c>
      <c r="I9" s="76">
        <v>26.2</v>
      </c>
      <c r="J9" s="76">
        <v>15.5</v>
      </c>
      <c r="K9" s="76">
        <v>14.2</v>
      </c>
      <c r="L9" s="76">
        <v>14.5</v>
      </c>
      <c r="M9" s="76">
        <v>18</v>
      </c>
      <c r="N9" s="76">
        <v>16.8</v>
      </c>
      <c r="O9" s="76">
        <v>15.3</v>
      </c>
      <c r="P9" s="76">
        <v>12.4</v>
      </c>
      <c r="Q9" s="76">
        <v>12.6</v>
      </c>
      <c r="R9" s="76">
        <v>14.2</v>
      </c>
      <c r="S9" s="76">
        <v>15.7</v>
      </c>
      <c r="T9" s="76">
        <v>19.2</v>
      </c>
      <c r="U9" s="76">
        <v>16.7</v>
      </c>
      <c r="V9" s="76">
        <v>16.7</v>
      </c>
      <c r="W9" s="76">
        <v>17.2</v>
      </c>
      <c r="X9" s="76">
        <v>17.5</v>
      </c>
      <c r="Y9" s="76">
        <v>10.6</v>
      </c>
      <c r="Z9" s="76">
        <v>6.6</v>
      </c>
      <c r="AA9" s="76">
        <v>3.1</v>
      </c>
      <c r="AB9" s="76">
        <v>4.4000000000000004</v>
      </c>
      <c r="AC9" s="76">
        <v>2.5</v>
      </c>
      <c r="AD9" s="76">
        <v>2</v>
      </c>
      <c r="AE9" s="76">
        <v>-2.5</v>
      </c>
      <c r="AF9" s="76">
        <v>-6.7</v>
      </c>
      <c r="AG9" s="76">
        <v>-6.5</v>
      </c>
      <c r="AH9" s="76">
        <v>-6.7</v>
      </c>
      <c r="AI9" s="76">
        <v>-3.3</v>
      </c>
      <c r="AJ9" s="76">
        <v>-5.4</v>
      </c>
      <c r="AK9" s="76">
        <v>-1.6</v>
      </c>
      <c r="AL9" s="76">
        <v>-1</v>
      </c>
      <c r="AM9" s="76">
        <v>0.3</v>
      </c>
      <c r="AN9" s="76">
        <v>3.3</v>
      </c>
      <c r="AO9" s="76">
        <v>2</v>
      </c>
      <c r="AP9" s="76">
        <v>2.5</v>
      </c>
      <c r="AQ9" s="76">
        <v>-1.3</v>
      </c>
      <c r="AR9" s="76">
        <v>-2</v>
      </c>
      <c r="AS9" s="76">
        <v>-6.5</v>
      </c>
      <c r="AT9" s="76">
        <v>-5</v>
      </c>
      <c r="AU9" s="76">
        <v>-4.2</v>
      </c>
      <c r="AV9" s="76">
        <v>-2.2000000000000002</v>
      </c>
      <c r="AW9" s="76">
        <v>-0.5</v>
      </c>
      <c r="AX9" s="76">
        <v>-2.1</v>
      </c>
      <c r="AY9" s="76">
        <v>-0.4</v>
      </c>
      <c r="AZ9" s="76">
        <v>-3.9</v>
      </c>
      <c r="BA9" s="76">
        <v>-1.3</v>
      </c>
      <c r="BB9" s="76">
        <v>-2.1</v>
      </c>
      <c r="BC9" s="76">
        <v>-5.8</v>
      </c>
      <c r="BD9" s="76">
        <v>-2.4</v>
      </c>
      <c r="BE9" s="76">
        <v>-2</v>
      </c>
      <c r="BF9" s="76">
        <v>0.6</v>
      </c>
      <c r="BG9" s="76">
        <v>2</v>
      </c>
      <c r="BH9" s="76">
        <v>2.1</v>
      </c>
      <c r="BI9" s="76">
        <v>1</v>
      </c>
      <c r="BJ9" s="76">
        <v>0.7</v>
      </c>
      <c r="BK9" s="76">
        <v>6.2</v>
      </c>
      <c r="BL9" s="76">
        <v>3.6</v>
      </c>
      <c r="BM9" s="76">
        <v>7.4</v>
      </c>
      <c r="BN9" s="76">
        <v>8.1999999999999993</v>
      </c>
      <c r="BO9" s="76">
        <v>2.6</v>
      </c>
      <c r="BP9" s="76">
        <v>6.5</v>
      </c>
      <c r="BQ9" s="76">
        <v>4.5</v>
      </c>
      <c r="BR9" s="76">
        <v>7.5</v>
      </c>
      <c r="BS9" s="76">
        <v>9.1</v>
      </c>
      <c r="BT9" s="76">
        <v>5.3</v>
      </c>
      <c r="BU9" s="76">
        <v>6.1</v>
      </c>
      <c r="BV9" s="76">
        <v>5.3</v>
      </c>
      <c r="BW9" s="76">
        <v>5.8</v>
      </c>
      <c r="BX9" s="76">
        <v>7.3</v>
      </c>
      <c r="BY9" s="76">
        <v>5.8</v>
      </c>
      <c r="BZ9" s="76">
        <v>6.3</v>
      </c>
      <c r="CA9" s="76">
        <v>6.7</v>
      </c>
      <c r="CB9" s="76">
        <v>9.1999999999999993</v>
      </c>
      <c r="CC9" s="76">
        <v>12</v>
      </c>
      <c r="CD9" s="76">
        <v>11.4</v>
      </c>
      <c r="CE9" s="76">
        <v>12.8</v>
      </c>
      <c r="CF9" s="76">
        <v>12.9</v>
      </c>
      <c r="CG9" s="76">
        <v>13</v>
      </c>
      <c r="CH9" s="76">
        <v>12.7</v>
      </c>
      <c r="CI9" s="76">
        <v>12.7</v>
      </c>
      <c r="CJ9" s="76">
        <v>8.3000000000000007</v>
      </c>
      <c r="CK9" s="76">
        <v>11</v>
      </c>
      <c r="CL9" s="76">
        <v>8.5</v>
      </c>
      <c r="CM9" s="76">
        <v>11</v>
      </c>
      <c r="CN9" s="76">
        <v>15.7</v>
      </c>
      <c r="CO9" s="76">
        <v>9.1999999999999993</v>
      </c>
      <c r="CP9" s="76">
        <v>12</v>
      </c>
      <c r="CQ9" s="76">
        <v>11.6</v>
      </c>
      <c r="CR9" s="76">
        <v>9.4</v>
      </c>
      <c r="CS9" s="76">
        <v>14.4</v>
      </c>
      <c r="CT9" s="76">
        <v>12.6</v>
      </c>
      <c r="CU9" s="76">
        <v>9</v>
      </c>
    </row>
    <row r="10" spans="1:101" x14ac:dyDescent="0.25">
      <c r="A10" s="74" t="s">
        <v>437</v>
      </c>
      <c r="B10" s="75" t="s">
        <v>213</v>
      </c>
      <c r="C10" s="75" t="s">
        <v>213</v>
      </c>
      <c r="D10" s="75" t="s">
        <v>213</v>
      </c>
      <c r="E10" s="75" t="s">
        <v>213</v>
      </c>
      <c r="F10" s="76">
        <v>14.3</v>
      </c>
      <c r="G10" s="76">
        <v>11.5</v>
      </c>
      <c r="H10" s="76">
        <v>9.6999999999999993</v>
      </c>
      <c r="I10" s="76">
        <v>12.6</v>
      </c>
      <c r="J10" s="76">
        <v>3.2</v>
      </c>
      <c r="K10" s="76">
        <v>5.5</v>
      </c>
      <c r="L10" s="76">
        <v>12.5</v>
      </c>
      <c r="M10" s="76">
        <v>12.6</v>
      </c>
      <c r="N10" s="76">
        <v>9.1999999999999993</v>
      </c>
      <c r="O10" s="76">
        <v>15.2</v>
      </c>
      <c r="P10" s="76">
        <v>11.9</v>
      </c>
      <c r="Q10" s="76">
        <v>12.4</v>
      </c>
      <c r="R10" s="76">
        <v>15.7</v>
      </c>
      <c r="S10" s="76">
        <v>15.5</v>
      </c>
      <c r="T10" s="76">
        <v>13.9</v>
      </c>
      <c r="U10" s="76">
        <v>9.6999999999999993</v>
      </c>
      <c r="V10" s="76">
        <v>12.3</v>
      </c>
      <c r="W10" s="76">
        <v>7.9</v>
      </c>
      <c r="X10" s="76">
        <v>8.9</v>
      </c>
      <c r="Y10" s="76">
        <v>5.9</v>
      </c>
      <c r="Z10" s="76">
        <v>2</v>
      </c>
      <c r="AA10" s="76">
        <v>0</v>
      </c>
      <c r="AB10" s="76">
        <v>-1.4</v>
      </c>
      <c r="AC10" s="76">
        <v>-1.9</v>
      </c>
      <c r="AD10" s="76">
        <v>1.1000000000000001</v>
      </c>
      <c r="AE10" s="76">
        <v>-1.8</v>
      </c>
      <c r="AF10" s="76">
        <v>-4.7</v>
      </c>
      <c r="AG10" s="76">
        <v>-8.4</v>
      </c>
      <c r="AH10" s="76">
        <v>-7.7</v>
      </c>
      <c r="AI10" s="76">
        <v>-3.9</v>
      </c>
      <c r="AJ10" s="76">
        <v>-3.9</v>
      </c>
      <c r="AK10" s="76">
        <v>0.2</v>
      </c>
      <c r="AL10" s="76">
        <v>-2</v>
      </c>
      <c r="AM10" s="76">
        <v>-1.9</v>
      </c>
      <c r="AN10" s="76">
        <v>-0.1</v>
      </c>
      <c r="AO10" s="76">
        <v>1.6</v>
      </c>
      <c r="AP10" s="76">
        <v>1.7</v>
      </c>
      <c r="AQ10" s="76">
        <v>0.9</v>
      </c>
      <c r="AR10" s="76">
        <v>-0.1</v>
      </c>
      <c r="AS10" s="76">
        <v>-4.8</v>
      </c>
      <c r="AT10" s="76">
        <v>-5.6</v>
      </c>
      <c r="AU10" s="76">
        <v>-3.3</v>
      </c>
      <c r="AV10" s="76">
        <v>-5.9</v>
      </c>
      <c r="AW10" s="76">
        <v>-0.2</v>
      </c>
      <c r="AX10" s="76">
        <v>-0.1</v>
      </c>
      <c r="AY10" s="76">
        <v>-1.4</v>
      </c>
      <c r="AZ10" s="76">
        <v>3.2</v>
      </c>
      <c r="BA10" s="76">
        <v>-4.7</v>
      </c>
      <c r="BB10" s="76">
        <v>-2.9</v>
      </c>
      <c r="BC10" s="76">
        <v>-3.1</v>
      </c>
      <c r="BD10" s="76">
        <v>-5.8</v>
      </c>
      <c r="BE10" s="76">
        <v>0.8</v>
      </c>
      <c r="BF10" s="76">
        <v>0.4</v>
      </c>
      <c r="BG10" s="76">
        <v>0.6</v>
      </c>
      <c r="BH10" s="76">
        <v>-1.1000000000000001</v>
      </c>
      <c r="BI10" s="76">
        <v>-1.2</v>
      </c>
      <c r="BJ10" s="76">
        <v>-4.5</v>
      </c>
      <c r="BK10" s="76">
        <v>0.6</v>
      </c>
      <c r="BL10" s="76">
        <v>2.9</v>
      </c>
      <c r="BM10" s="76">
        <v>4.2</v>
      </c>
      <c r="BN10" s="76">
        <v>4.5</v>
      </c>
      <c r="BO10" s="76">
        <v>-2</v>
      </c>
      <c r="BP10" s="76">
        <v>0.2</v>
      </c>
      <c r="BQ10" s="76">
        <v>-0.3</v>
      </c>
      <c r="BR10" s="76">
        <v>1</v>
      </c>
      <c r="BS10" s="76">
        <v>3.5</v>
      </c>
      <c r="BT10" s="76">
        <v>3.5</v>
      </c>
      <c r="BU10" s="76">
        <v>7.3</v>
      </c>
      <c r="BV10" s="76">
        <v>8.4</v>
      </c>
      <c r="BW10" s="76">
        <v>13</v>
      </c>
      <c r="BX10" s="76">
        <v>8.6999999999999993</v>
      </c>
      <c r="BY10" s="76">
        <v>8.8000000000000007</v>
      </c>
      <c r="BZ10" s="76">
        <v>5.7</v>
      </c>
      <c r="CA10" s="76">
        <v>5.4</v>
      </c>
      <c r="CB10" s="76">
        <v>8.1</v>
      </c>
      <c r="CC10" s="76">
        <v>3.7</v>
      </c>
      <c r="CD10" s="76">
        <v>13.9</v>
      </c>
      <c r="CE10" s="76">
        <v>14.8</v>
      </c>
      <c r="CF10" s="76">
        <v>13.3</v>
      </c>
      <c r="CG10" s="76">
        <v>17.399999999999999</v>
      </c>
      <c r="CH10" s="76">
        <v>16.5</v>
      </c>
      <c r="CI10" s="76">
        <v>17.5</v>
      </c>
      <c r="CJ10" s="76">
        <v>16.8</v>
      </c>
      <c r="CK10" s="76">
        <v>14.2</v>
      </c>
      <c r="CL10" s="76">
        <v>10.3</v>
      </c>
      <c r="CM10" s="76">
        <v>8.8000000000000007</v>
      </c>
      <c r="CN10" s="76">
        <v>16.2</v>
      </c>
      <c r="CO10" s="76">
        <v>13.7</v>
      </c>
      <c r="CP10" s="76">
        <v>18.8</v>
      </c>
      <c r="CQ10" s="76">
        <v>18.399999999999999</v>
      </c>
      <c r="CR10" s="76">
        <v>16.899999999999999</v>
      </c>
      <c r="CS10" s="76">
        <v>23.4</v>
      </c>
      <c r="CT10" s="76">
        <v>18.100000000000001</v>
      </c>
      <c r="CU10" s="76">
        <v>15.8</v>
      </c>
    </row>
    <row r="12" spans="1:101" ht="409.5" x14ac:dyDescent="0.25">
      <c r="A12" s="77" t="s">
        <v>438</v>
      </c>
    </row>
    <row r="13" spans="1:101" x14ac:dyDescent="0.25">
      <c r="A13" t="s">
        <v>439</v>
      </c>
    </row>
    <row r="14" spans="1:101" x14ac:dyDescent="0.25">
      <c r="A14" t="s">
        <v>440</v>
      </c>
    </row>
    <row r="15" spans="1:101" x14ac:dyDescent="0.25">
      <c r="A15" t="s">
        <v>441</v>
      </c>
    </row>
    <row r="18" spans="1:1" x14ac:dyDescent="0.25">
      <c r="A18" t="s">
        <v>442</v>
      </c>
    </row>
    <row r="19" spans="1:1" x14ac:dyDescent="0.25">
      <c r="A19" t="s">
        <v>443</v>
      </c>
    </row>
    <row r="21" spans="1:1" x14ac:dyDescent="0.25">
      <c r="A21" t="s">
        <v>444</v>
      </c>
    </row>
    <row r="22" spans="1:1" x14ac:dyDescent="0.25">
      <c r="A22" t="s">
        <v>445</v>
      </c>
    </row>
    <row r="24" spans="1:1" x14ac:dyDescent="0.25">
      <c r="A24" t="s">
        <v>446</v>
      </c>
    </row>
    <row r="25" spans="1:1" x14ac:dyDescent="0.25">
      <c r="A25" t="s">
        <v>447</v>
      </c>
    </row>
    <row r="27" spans="1:1" x14ac:dyDescent="0.25">
      <c r="A27" t="s">
        <v>448</v>
      </c>
    </row>
    <row r="28" spans="1:1" x14ac:dyDescent="0.25">
      <c r="A28" t="s">
        <v>449</v>
      </c>
    </row>
    <row r="29" spans="1:1" x14ac:dyDescent="0.25">
      <c r="A29" t="s">
        <v>450</v>
      </c>
    </row>
    <row r="31" spans="1:1" x14ac:dyDescent="0.25">
      <c r="A31" t="s">
        <v>451</v>
      </c>
    </row>
    <row r="32" spans="1:1" x14ac:dyDescent="0.25">
      <c r="A32" t="s">
        <v>452</v>
      </c>
    </row>
    <row r="33" spans="1:1" x14ac:dyDescent="0.25">
      <c r="A33" t="s">
        <v>453</v>
      </c>
    </row>
    <row r="37" spans="1:1" x14ac:dyDescent="0.25">
      <c r="A37" t="s">
        <v>454</v>
      </c>
    </row>
    <row r="39" spans="1:1" x14ac:dyDescent="0.25">
      <c r="A39" t="s">
        <v>455</v>
      </c>
    </row>
    <row r="40" spans="1:1" x14ac:dyDescent="0.25">
      <c r="A40" t="s">
        <v>456</v>
      </c>
    </row>
    <row r="43" spans="1:1" x14ac:dyDescent="0.25">
      <c r="A43" t="s">
        <v>457</v>
      </c>
    </row>
    <row r="44" spans="1:1" x14ac:dyDescent="0.25">
      <c r="A44" t="s">
        <v>458</v>
      </c>
    </row>
    <row r="51" spans="1:1" x14ac:dyDescent="0.25">
      <c r="A51" t="s">
        <v>459</v>
      </c>
    </row>
    <row r="52" spans="1:1" x14ac:dyDescent="0.25">
      <c r="A52" t="s">
        <v>460</v>
      </c>
    </row>
    <row r="54" spans="1:1" x14ac:dyDescent="0.25">
      <c r="A54" t="s">
        <v>461</v>
      </c>
    </row>
    <row r="55" spans="1:1" x14ac:dyDescent="0.25">
      <c r="A55" t="s">
        <v>462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3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8" customWidth="1"/>
    <col min="3" max="3" width="11" customWidth="1"/>
    <col min="4" max="4" width="13" customWidth="1"/>
    <col min="6" max="6" width="11" customWidth="1"/>
    <col min="9" max="9" width="3" customWidth="1"/>
    <col min="10" max="10" width="11" customWidth="1"/>
    <col min="14" max="14" width="26" customWidth="1"/>
  </cols>
  <sheetData>
    <row r="1" spans="1:19" ht="16.5" customHeight="1" x14ac:dyDescent="0.25">
      <c r="A1" s="65" t="s">
        <v>218</v>
      </c>
      <c r="N1" s="66" t="s">
        <v>219</v>
      </c>
      <c r="S1" s="16" t="s">
        <v>20</v>
      </c>
    </row>
    <row r="2" spans="1:19" x14ac:dyDescent="0.25">
      <c r="A2" s="67" t="s">
        <v>220</v>
      </c>
      <c r="N2" s="68">
        <v>2015</v>
      </c>
      <c r="S2" s="18" t="s">
        <v>21</v>
      </c>
    </row>
    <row r="3" spans="1:19" x14ac:dyDescent="0.25">
      <c r="A3" s="67" t="s">
        <v>221</v>
      </c>
      <c r="N3" s="67" t="s">
        <v>222</v>
      </c>
      <c r="S3" s="21" t="s">
        <v>223</v>
      </c>
    </row>
    <row r="4" spans="1:19" ht="23.85" customHeight="1" x14ac:dyDescent="0.25">
      <c r="C4" s="8" t="s">
        <v>224</v>
      </c>
      <c r="D4" s="8"/>
      <c r="E4" s="8"/>
      <c r="F4" s="8"/>
      <c r="G4" s="8"/>
      <c r="H4" s="8"/>
      <c r="J4" s="8" t="s">
        <v>225</v>
      </c>
      <c r="K4" s="8"/>
      <c r="L4" s="8"/>
      <c r="P4" s="78" t="s">
        <v>463</v>
      </c>
    </row>
    <row r="5" spans="1:19" ht="42" customHeight="1" x14ac:dyDescent="0.25">
      <c r="A5" s="69" t="s">
        <v>226</v>
      </c>
      <c r="B5" s="69" t="s">
        <v>227</v>
      </c>
      <c r="C5" s="69" t="s">
        <v>228</v>
      </c>
      <c r="D5" s="69" t="s">
        <v>229</v>
      </c>
      <c r="E5" s="69" t="s">
        <v>230</v>
      </c>
      <c r="F5" s="69" t="s">
        <v>231</v>
      </c>
      <c r="G5" s="69" t="s">
        <v>232</v>
      </c>
      <c r="H5" s="69" t="s">
        <v>233</v>
      </c>
      <c r="J5" s="69" t="s">
        <v>231</v>
      </c>
      <c r="K5" s="69" t="s">
        <v>232</v>
      </c>
      <c r="L5" s="69" t="s">
        <v>233</v>
      </c>
      <c r="P5" s="18" t="s">
        <v>229</v>
      </c>
      <c r="Q5" s="18" t="s">
        <v>230</v>
      </c>
    </row>
    <row r="6" spans="1:19" x14ac:dyDescent="0.25">
      <c r="A6" s="70" t="s">
        <v>234</v>
      </c>
      <c r="B6" s="70">
        <v>2002</v>
      </c>
      <c r="C6" s="71">
        <v>26.85</v>
      </c>
      <c r="F6" s="71">
        <v>26.88</v>
      </c>
      <c r="G6" s="71">
        <v>24.25</v>
      </c>
      <c r="H6" s="71">
        <v>31.73</v>
      </c>
      <c r="J6" s="72">
        <f t="shared" ref="J6:J37" si="0">F6/AVERAGEIFS(F$6:F$103,$B$6:$B$103,$N$2)*100</f>
        <v>67.208401050131272</v>
      </c>
      <c r="K6" s="72">
        <f t="shared" ref="K6:K37" si="1">G6/AVERAGEIFS(G$6:G$103,$B$6:$B$103,$N$2)*100</f>
        <v>51.805169835505239</v>
      </c>
      <c r="L6" s="72">
        <f t="shared" ref="L6:L37" si="2">H6/AVERAGEIFS(H$6:H$103,$B$6:$B$103,$N$2)*100</f>
        <v>69.03078429239639</v>
      </c>
      <c r="P6" s="79" t="str">
        <f t="shared" ref="P6:P37" si="3">IF(D6="","",D6/AVERAGEIFS(D$6:D$103,$B$6:$B$103,$N$2)*100)</f>
        <v/>
      </c>
      <c r="Q6" s="79" t="str">
        <f t="shared" ref="Q6:Q37" si="4">IF(E6="","",E6/AVERAGEIFS(E$6:E$103,$B$6:$B$103,$N$2)*100)</f>
        <v/>
      </c>
    </row>
    <row r="7" spans="1:19" x14ac:dyDescent="0.25">
      <c r="A7" s="70" t="s">
        <v>235</v>
      </c>
      <c r="B7" s="70">
        <v>2002</v>
      </c>
      <c r="C7" s="71">
        <v>26.54</v>
      </c>
      <c r="F7" s="71">
        <v>26.6</v>
      </c>
      <c r="G7" s="71">
        <v>23.81</v>
      </c>
      <c r="H7" s="71">
        <v>31.72</v>
      </c>
      <c r="J7" s="72">
        <f t="shared" si="0"/>
        <v>66.508313539192415</v>
      </c>
      <c r="K7" s="72">
        <f t="shared" si="1"/>
        <v>50.865199743644517</v>
      </c>
      <c r="L7" s="72">
        <f t="shared" si="2"/>
        <v>69.009028608724037</v>
      </c>
      <c r="P7" s="79" t="str">
        <f t="shared" si="3"/>
        <v/>
      </c>
      <c r="Q7" s="79" t="str">
        <f t="shared" si="4"/>
        <v/>
      </c>
    </row>
    <row r="8" spans="1:19" x14ac:dyDescent="0.25">
      <c r="A8" s="70" t="s">
        <v>236</v>
      </c>
      <c r="B8" s="70">
        <v>2002</v>
      </c>
      <c r="C8" s="71">
        <v>28.04</v>
      </c>
      <c r="F8" s="71">
        <v>28.53</v>
      </c>
      <c r="G8" s="71">
        <v>24.96</v>
      </c>
      <c r="H8" s="71">
        <v>32.29</v>
      </c>
      <c r="J8" s="72">
        <f t="shared" si="0"/>
        <v>71.333916739592453</v>
      </c>
      <c r="K8" s="72">
        <f t="shared" si="1"/>
        <v>53.321939756462299</v>
      </c>
      <c r="L8" s="72">
        <f t="shared" si="2"/>
        <v>70.249102578048522</v>
      </c>
      <c r="P8" s="79" t="str">
        <f t="shared" si="3"/>
        <v/>
      </c>
      <c r="Q8" s="79" t="str">
        <f t="shared" si="4"/>
        <v/>
      </c>
    </row>
    <row r="9" spans="1:19" x14ac:dyDescent="0.25">
      <c r="A9" s="70" t="s">
        <v>237</v>
      </c>
      <c r="B9" s="70">
        <v>2002</v>
      </c>
      <c r="C9" s="71">
        <v>28.22</v>
      </c>
      <c r="F9" s="71">
        <v>28.51</v>
      </c>
      <c r="G9" s="71">
        <v>25.11</v>
      </c>
      <c r="H9" s="71">
        <v>33.36</v>
      </c>
      <c r="J9" s="72">
        <f t="shared" si="0"/>
        <v>71.283910488811102</v>
      </c>
      <c r="K9" s="72">
        <f t="shared" si="1"/>
        <v>53.642384105960275</v>
      </c>
      <c r="L9" s="72">
        <f t="shared" si="2"/>
        <v>72.576960730990976</v>
      </c>
      <c r="P9" s="79" t="str">
        <f t="shared" si="3"/>
        <v/>
      </c>
      <c r="Q9" s="79" t="str">
        <f t="shared" si="4"/>
        <v/>
      </c>
    </row>
    <row r="10" spans="1:19" x14ac:dyDescent="0.25">
      <c r="A10" s="70" t="s">
        <v>238</v>
      </c>
      <c r="B10" s="70">
        <v>2003</v>
      </c>
      <c r="C10" s="71">
        <v>30.71</v>
      </c>
      <c r="F10" s="71">
        <v>30.52</v>
      </c>
      <c r="G10" s="71">
        <v>28.06</v>
      </c>
      <c r="H10" s="71">
        <v>36.270000000000003</v>
      </c>
      <c r="J10" s="72">
        <f t="shared" si="0"/>
        <v>76.309538692336545</v>
      </c>
      <c r="K10" s="72">
        <f t="shared" si="1"/>
        <v>59.944456312753694</v>
      </c>
      <c r="L10" s="72">
        <f t="shared" si="2"/>
        <v>78.90786467964756</v>
      </c>
      <c r="P10" s="79" t="str">
        <f t="shared" si="3"/>
        <v/>
      </c>
      <c r="Q10" s="79" t="str">
        <f t="shared" si="4"/>
        <v/>
      </c>
    </row>
    <row r="11" spans="1:19" x14ac:dyDescent="0.25">
      <c r="A11" s="70" t="s">
        <v>239</v>
      </c>
      <c r="B11" s="70">
        <v>2003</v>
      </c>
      <c r="C11" s="71">
        <v>31.6</v>
      </c>
      <c r="F11" s="71">
        <v>31.17</v>
      </c>
      <c r="G11" s="71">
        <v>29.83</v>
      </c>
      <c r="H11" s="71">
        <v>35.36</v>
      </c>
      <c r="J11" s="72">
        <f t="shared" si="0"/>
        <v>77.934741842730347</v>
      </c>
      <c r="K11" s="72">
        <f t="shared" si="1"/>
        <v>63.725699636829738</v>
      </c>
      <c r="L11" s="72">
        <f t="shared" si="2"/>
        <v>76.928097465462855</v>
      </c>
      <c r="P11" s="79" t="str">
        <f t="shared" si="3"/>
        <v/>
      </c>
      <c r="Q11" s="79" t="str">
        <f t="shared" si="4"/>
        <v/>
      </c>
    </row>
    <row r="12" spans="1:19" x14ac:dyDescent="0.25">
      <c r="A12" s="70" t="s">
        <v>240</v>
      </c>
      <c r="B12" s="70">
        <v>2003</v>
      </c>
      <c r="C12" s="71">
        <v>31.93</v>
      </c>
      <c r="F12" s="71">
        <v>31.43</v>
      </c>
      <c r="G12" s="71">
        <v>30.32</v>
      </c>
      <c r="H12" s="71">
        <v>35.409999999999997</v>
      </c>
      <c r="J12" s="72">
        <f t="shared" si="0"/>
        <v>78.584823102887867</v>
      </c>
      <c r="K12" s="72">
        <f t="shared" si="1"/>
        <v>64.772484511856447</v>
      </c>
      <c r="L12" s="72">
        <f t="shared" si="2"/>
        <v>77.036875883824649</v>
      </c>
      <c r="P12" s="79" t="str">
        <f t="shared" si="3"/>
        <v/>
      </c>
      <c r="Q12" s="79" t="str">
        <f t="shared" si="4"/>
        <v/>
      </c>
    </row>
    <row r="13" spans="1:19" x14ac:dyDescent="0.25">
      <c r="A13" s="70" t="s">
        <v>241</v>
      </c>
      <c r="B13" s="70">
        <v>2003</v>
      </c>
      <c r="C13" s="71">
        <v>34.11</v>
      </c>
      <c r="F13" s="71">
        <v>34.159999999999997</v>
      </c>
      <c r="G13" s="71">
        <v>31.68</v>
      </c>
      <c r="H13" s="71">
        <v>37.549999999999997</v>
      </c>
      <c r="J13" s="72">
        <f t="shared" si="0"/>
        <v>85.410676334541819</v>
      </c>
      <c r="K13" s="72">
        <f t="shared" si="1"/>
        <v>67.677846613971383</v>
      </c>
      <c r="L13" s="72">
        <f t="shared" si="2"/>
        <v>81.692592189709572</v>
      </c>
      <c r="P13" s="79" t="str">
        <f t="shared" si="3"/>
        <v/>
      </c>
      <c r="Q13" s="79" t="str">
        <f t="shared" si="4"/>
        <v/>
      </c>
    </row>
    <row r="14" spans="1:19" x14ac:dyDescent="0.25">
      <c r="A14" s="70" t="s">
        <v>242</v>
      </c>
      <c r="B14" s="70">
        <v>2004</v>
      </c>
      <c r="C14" s="71">
        <v>34.770000000000003</v>
      </c>
      <c r="F14" s="71">
        <v>34.93</v>
      </c>
      <c r="G14" s="71">
        <v>32.42</v>
      </c>
      <c r="H14" s="71">
        <v>37.44</v>
      </c>
      <c r="J14" s="72">
        <f t="shared" si="0"/>
        <v>87.335916989623712</v>
      </c>
      <c r="K14" s="72">
        <f t="shared" si="1"/>
        <v>69.258705404828035</v>
      </c>
      <c r="L14" s="72">
        <f t="shared" si="2"/>
        <v>81.453279669313602</v>
      </c>
      <c r="P14" s="79" t="str">
        <f t="shared" si="3"/>
        <v/>
      </c>
      <c r="Q14" s="79" t="str">
        <f t="shared" si="4"/>
        <v/>
      </c>
    </row>
    <row r="15" spans="1:19" x14ac:dyDescent="0.25">
      <c r="A15" s="70" t="s">
        <v>243</v>
      </c>
      <c r="B15" s="70">
        <v>2004</v>
      </c>
      <c r="C15" s="71">
        <v>35.93</v>
      </c>
      <c r="F15" s="71">
        <v>35.99</v>
      </c>
      <c r="G15" s="71">
        <v>34.06</v>
      </c>
      <c r="H15" s="71">
        <v>37.29</v>
      </c>
      <c r="J15" s="72">
        <f t="shared" si="0"/>
        <v>89.986248281035145</v>
      </c>
      <c r="K15" s="72">
        <f t="shared" si="1"/>
        <v>72.762230292672513</v>
      </c>
      <c r="L15" s="72">
        <f t="shared" si="2"/>
        <v>81.12694441422822</v>
      </c>
      <c r="P15" s="79" t="str">
        <f t="shared" si="3"/>
        <v/>
      </c>
      <c r="Q15" s="79" t="str">
        <f t="shared" si="4"/>
        <v/>
      </c>
    </row>
    <row r="16" spans="1:19" x14ac:dyDescent="0.25">
      <c r="A16" s="70" t="s">
        <v>244</v>
      </c>
      <c r="B16" s="70">
        <v>2004</v>
      </c>
      <c r="C16" s="71">
        <v>37.200000000000003</v>
      </c>
      <c r="F16" s="71">
        <v>37.4</v>
      </c>
      <c r="G16" s="71">
        <v>34.72</v>
      </c>
      <c r="H16" s="71">
        <v>39.83</v>
      </c>
      <c r="J16" s="72">
        <f t="shared" si="0"/>
        <v>93.511688961120143</v>
      </c>
      <c r="K16" s="72">
        <f t="shared" si="1"/>
        <v>74.172185430463571</v>
      </c>
      <c r="L16" s="72">
        <f t="shared" si="2"/>
        <v>86.65288806700751</v>
      </c>
      <c r="P16" s="79" t="str">
        <f t="shared" si="3"/>
        <v/>
      </c>
      <c r="Q16" s="79" t="str">
        <f t="shared" si="4"/>
        <v/>
      </c>
    </row>
    <row r="17" spans="1:17" x14ac:dyDescent="0.25">
      <c r="A17" s="70" t="s">
        <v>245</v>
      </c>
      <c r="B17" s="70">
        <v>2004</v>
      </c>
      <c r="C17" s="71">
        <v>39.5</v>
      </c>
      <c r="F17" s="71">
        <v>39.31</v>
      </c>
      <c r="G17" s="71">
        <v>37.380000000000003</v>
      </c>
      <c r="H17" s="71">
        <v>42.27</v>
      </c>
      <c r="J17" s="72">
        <f t="shared" si="0"/>
        <v>98.287285910738859</v>
      </c>
      <c r="K17" s="72">
        <f t="shared" si="1"/>
        <v>79.854731894894272</v>
      </c>
      <c r="L17" s="72">
        <f t="shared" si="2"/>
        <v>91.961274883063211</v>
      </c>
      <c r="P17" s="79" t="str">
        <f t="shared" si="3"/>
        <v/>
      </c>
      <c r="Q17" s="79" t="str">
        <f t="shared" si="4"/>
        <v/>
      </c>
    </row>
    <row r="18" spans="1:17" x14ac:dyDescent="0.25">
      <c r="A18" s="70" t="s">
        <v>246</v>
      </c>
      <c r="B18" s="70">
        <v>2005</v>
      </c>
      <c r="C18" s="71">
        <v>39.51</v>
      </c>
      <c r="F18" s="71">
        <v>39.33</v>
      </c>
      <c r="G18" s="71">
        <v>37.869999999999997</v>
      </c>
      <c r="H18" s="71">
        <v>40.89</v>
      </c>
      <c r="J18" s="72">
        <f t="shared" si="0"/>
        <v>98.337292161520196</v>
      </c>
      <c r="K18" s="72">
        <f t="shared" si="1"/>
        <v>80.90151676992096</v>
      </c>
      <c r="L18" s="72">
        <f t="shared" si="2"/>
        <v>88.958990536277611</v>
      </c>
      <c r="P18" s="79" t="str">
        <f t="shared" si="3"/>
        <v/>
      </c>
      <c r="Q18" s="79" t="str">
        <f t="shared" si="4"/>
        <v/>
      </c>
    </row>
    <row r="19" spans="1:17" x14ac:dyDescent="0.25">
      <c r="A19" s="70" t="s">
        <v>247</v>
      </c>
      <c r="B19" s="70">
        <v>2005</v>
      </c>
      <c r="C19" s="71">
        <v>41.17</v>
      </c>
      <c r="F19" s="71">
        <v>41.06</v>
      </c>
      <c r="G19" s="71">
        <v>39.26</v>
      </c>
      <c r="H19" s="71">
        <v>42.96</v>
      </c>
      <c r="J19" s="72">
        <f t="shared" si="0"/>
        <v>102.66283285410678</v>
      </c>
      <c r="K19" s="72">
        <f t="shared" si="1"/>
        <v>83.870967741935488</v>
      </c>
      <c r="L19" s="72">
        <f t="shared" si="2"/>
        <v>93.462417056456005</v>
      </c>
      <c r="P19" s="79" t="str">
        <f t="shared" si="3"/>
        <v/>
      </c>
      <c r="Q19" s="79" t="str">
        <f t="shared" si="4"/>
        <v/>
      </c>
    </row>
    <row r="20" spans="1:17" x14ac:dyDescent="0.25">
      <c r="A20" s="70" t="s">
        <v>248</v>
      </c>
      <c r="B20" s="70">
        <v>2005</v>
      </c>
      <c r="C20" s="71">
        <v>41.86</v>
      </c>
      <c r="F20" s="71">
        <v>42.37</v>
      </c>
      <c r="G20" s="71">
        <v>39.020000000000003</v>
      </c>
      <c r="H20" s="71">
        <v>44.57</v>
      </c>
      <c r="J20" s="72">
        <f t="shared" si="0"/>
        <v>105.93824228028504</v>
      </c>
      <c r="K20" s="72">
        <f t="shared" si="1"/>
        <v>83.358256782738749</v>
      </c>
      <c r="L20" s="72">
        <f t="shared" si="2"/>
        <v>96.96508212770587</v>
      </c>
      <c r="P20" s="79" t="str">
        <f t="shared" si="3"/>
        <v/>
      </c>
      <c r="Q20" s="79" t="str">
        <f t="shared" si="4"/>
        <v/>
      </c>
    </row>
    <row r="21" spans="1:17" x14ac:dyDescent="0.25">
      <c r="A21" s="70" t="s">
        <v>249</v>
      </c>
      <c r="B21" s="70">
        <v>2005</v>
      </c>
      <c r="C21" s="71">
        <v>43.98</v>
      </c>
      <c r="F21" s="71">
        <v>43.13</v>
      </c>
      <c r="G21" s="71">
        <v>42.1</v>
      </c>
      <c r="H21" s="71">
        <v>47.5</v>
      </c>
      <c r="J21" s="72">
        <f t="shared" si="0"/>
        <v>107.83847980997625</v>
      </c>
      <c r="K21" s="72">
        <f t="shared" si="1"/>
        <v>89.938047425763727</v>
      </c>
      <c r="L21" s="72">
        <f t="shared" si="2"/>
        <v>103.33949744370719</v>
      </c>
      <c r="P21" s="79" t="str">
        <f t="shared" si="3"/>
        <v/>
      </c>
      <c r="Q21" s="79" t="str">
        <f t="shared" si="4"/>
        <v/>
      </c>
    </row>
    <row r="22" spans="1:17" x14ac:dyDescent="0.25">
      <c r="A22" s="70" t="s">
        <v>250</v>
      </c>
      <c r="B22" s="70">
        <v>2006</v>
      </c>
      <c r="C22" s="71">
        <v>45.73</v>
      </c>
      <c r="F22" s="71">
        <v>46.11</v>
      </c>
      <c r="G22" s="71">
        <v>43.24</v>
      </c>
      <c r="H22" s="71">
        <v>47.32</v>
      </c>
      <c r="J22" s="72">
        <f t="shared" si="0"/>
        <v>115.28941117639707</v>
      </c>
      <c r="K22" s="72">
        <f t="shared" si="1"/>
        <v>92.373424481948319</v>
      </c>
      <c r="L22" s="72">
        <f t="shared" si="2"/>
        <v>102.94789513760472</v>
      </c>
      <c r="P22" s="79" t="str">
        <f t="shared" si="3"/>
        <v/>
      </c>
      <c r="Q22" s="79" t="str">
        <f t="shared" si="4"/>
        <v/>
      </c>
    </row>
    <row r="23" spans="1:17" x14ac:dyDescent="0.25">
      <c r="A23" s="70" t="s">
        <v>251</v>
      </c>
      <c r="B23" s="70">
        <v>2006</v>
      </c>
      <c r="C23" s="71">
        <v>46.39</v>
      </c>
      <c r="F23" s="71">
        <v>44.73</v>
      </c>
      <c r="G23" s="71">
        <v>45.42</v>
      </c>
      <c r="H23" s="71">
        <v>49.64</v>
      </c>
      <c r="J23" s="72">
        <f t="shared" si="0"/>
        <v>111.83897987248406</v>
      </c>
      <c r="K23" s="72">
        <f t="shared" si="1"/>
        <v>97.030549027985487</v>
      </c>
      <c r="L23" s="72">
        <f t="shared" si="2"/>
        <v>107.9952137495921</v>
      </c>
      <c r="P23" s="79" t="str">
        <f t="shared" si="3"/>
        <v/>
      </c>
      <c r="Q23" s="79" t="str">
        <f t="shared" si="4"/>
        <v/>
      </c>
    </row>
    <row r="24" spans="1:17" x14ac:dyDescent="0.25">
      <c r="A24" s="70" t="s">
        <v>252</v>
      </c>
      <c r="B24" s="70">
        <v>2006</v>
      </c>
      <c r="C24" s="71">
        <v>47.5</v>
      </c>
      <c r="F24" s="71">
        <v>45.82</v>
      </c>
      <c r="G24" s="71">
        <v>46.51</v>
      </c>
      <c r="H24" s="71">
        <v>50.75</v>
      </c>
      <c r="J24" s="72">
        <f t="shared" si="0"/>
        <v>114.56432054006751</v>
      </c>
      <c r="K24" s="72">
        <f t="shared" si="1"/>
        <v>99.359111301004063</v>
      </c>
      <c r="L24" s="72">
        <f t="shared" si="2"/>
        <v>110.41009463722398</v>
      </c>
      <c r="P24" s="79" t="str">
        <f t="shared" si="3"/>
        <v/>
      </c>
      <c r="Q24" s="79" t="str">
        <f t="shared" si="4"/>
        <v/>
      </c>
    </row>
    <row r="25" spans="1:17" x14ac:dyDescent="0.25">
      <c r="A25" s="70" t="s">
        <v>253</v>
      </c>
      <c r="B25" s="70">
        <v>2006</v>
      </c>
      <c r="C25" s="71">
        <v>50.69</v>
      </c>
      <c r="F25" s="71">
        <v>50.13</v>
      </c>
      <c r="G25" s="71">
        <v>49.13</v>
      </c>
      <c r="H25" s="71">
        <v>52.12</v>
      </c>
      <c r="J25" s="72">
        <f t="shared" si="0"/>
        <v>125.34066758344795</v>
      </c>
      <c r="K25" s="72">
        <f t="shared" si="1"/>
        <v>104.95620593890196</v>
      </c>
      <c r="L25" s="72">
        <f t="shared" si="2"/>
        <v>113.39062330033723</v>
      </c>
      <c r="P25" s="79" t="str">
        <f t="shared" si="3"/>
        <v/>
      </c>
      <c r="Q25" s="79" t="str">
        <f t="shared" si="4"/>
        <v/>
      </c>
    </row>
    <row r="26" spans="1:17" x14ac:dyDescent="0.25">
      <c r="A26" s="70" t="s">
        <v>254</v>
      </c>
      <c r="B26" s="70">
        <v>2007</v>
      </c>
      <c r="C26" s="71">
        <v>52.22</v>
      </c>
      <c r="F26" s="71">
        <v>51.98</v>
      </c>
      <c r="G26" s="71">
        <v>50.47</v>
      </c>
      <c r="H26" s="71">
        <v>53.13</v>
      </c>
      <c r="J26" s="72">
        <f t="shared" si="0"/>
        <v>129.9662457807226</v>
      </c>
      <c r="K26" s="72">
        <f t="shared" si="1"/>
        <v>107.81884212775049</v>
      </c>
      <c r="L26" s="72">
        <f t="shared" si="2"/>
        <v>115.58794735124553</v>
      </c>
      <c r="P26" s="79" t="str">
        <f t="shared" si="3"/>
        <v/>
      </c>
      <c r="Q26" s="79" t="str">
        <f t="shared" si="4"/>
        <v/>
      </c>
    </row>
    <row r="27" spans="1:17" x14ac:dyDescent="0.25">
      <c r="A27" s="70" t="s">
        <v>255</v>
      </c>
      <c r="B27" s="70">
        <v>2007</v>
      </c>
      <c r="C27" s="71">
        <v>54.3</v>
      </c>
      <c r="F27" s="71">
        <v>54.05</v>
      </c>
      <c r="G27" s="71">
        <v>53.25</v>
      </c>
      <c r="H27" s="71">
        <v>53.54</v>
      </c>
      <c r="J27" s="72">
        <f t="shared" si="0"/>
        <v>135.14189273659207</v>
      </c>
      <c r="K27" s="72">
        <f t="shared" si="1"/>
        <v>113.75774407177954</v>
      </c>
      <c r="L27" s="72">
        <f t="shared" si="2"/>
        <v>116.47993038181225</v>
      </c>
      <c r="P27" s="79" t="str">
        <f t="shared" si="3"/>
        <v/>
      </c>
      <c r="Q27" s="79" t="str">
        <f t="shared" si="4"/>
        <v/>
      </c>
    </row>
    <row r="28" spans="1:17" x14ac:dyDescent="0.25">
      <c r="A28" s="70" t="s">
        <v>256</v>
      </c>
      <c r="B28" s="70">
        <v>2007</v>
      </c>
      <c r="C28" s="71">
        <v>55.21</v>
      </c>
      <c r="F28" s="71">
        <v>54.24</v>
      </c>
      <c r="G28" s="71">
        <v>54.64</v>
      </c>
      <c r="H28" s="71">
        <v>55.28</v>
      </c>
      <c r="J28" s="72">
        <f t="shared" si="0"/>
        <v>135.61695211901491</v>
      </c>
      <c r="K28" s="72">
        <f t="shared" si="1"/>
        <v>116.72719504379407</v>
      </c>
      <c r="L28" s="72">
        <f t="shared" si="2"/>
        <v>120.26541934080279</v>
      </c>
      <c r="P28" s="79" t="str">
        <f t="shared" si="3"/>
        <v/>
      </c>
      <c r="Q28" s="79" t="str">
        <f t="shared" si="4"/>
        <v/>
      </c>
    </row>
    <row r="29" spans="1:17" x14ac:dyDescent="0.25">
      <c r="A29" s="70" t="s">
        <v>257</v>
      </c>
      <c r="B29" s="70">
        <v>2007</v>
      </c>
      <c r="C29" s="71">
        <v>54.94</v>
      </c>
      <c r="D29" s="71">
        <v>67.55</v>
      </c>
      <c r="E29" s="71">
        <v>53.76</v>
      </c>
      <c r="F29" s="71">
        <v>53.94</v>
      </c>
      <c r="G29" s="71">
        <v>54.32</v>
      </c>
      <c r="H29" s="71">
        <v>55.19</v>
      </c>
      <c r="J29" s="72">
        <f t="shared" si="0"/>
        <v>134.86685835729466</v>
      </c>
      <c r="K29" s="72">
        <f t="shared" si="1"/>
        <v>116.04358043153174</v>
      </c>
      <c r="L29" s="72">
        <f t="shared" si="2"/>
        <v>120.06961818775154</v>
      </c>
      <c r="P29" s="79">
        <f t="shared" si="3"/>
        <v>123.13160772876412</v>
      </c>
      <c r="Q29" s="79">
        <f t="shared" si="4"/>
        <v>126.79992924111092</v>
      </c>
    </row>
    <row r="30" spans="1:17" x14ac:dyDescent="0.25">
      <c r="A30" s="70" t="s">
        <v>258</v>
      </c>
      <c r="B30" s="70">
        <v>2008</v>
      </c>
      <c r="C30" s="71">
        <v>54.38</v>
      </c>
      <c r="D30" s="71">
        <v>66.849999999999994</v>
      </c>
      <c r="E30" s="71">
        <v>53.22</v>
      </c>
      <c r="F30" s="71">
        <v>53.56</v>
      </c>
      <c r="G30" s="71">
        <v>53.78</v>
      </c>
      <c r="H30" s="71">
        <v>54.18</v>
      </c>
      <c r="J30" s="72">
        <f t="shared" si="0"/>
        <v>133.91673959244906</v>
      </c>
      <c r="K30" s="72">
        <f t="shared" si="1"/>
        <v>114.88998077333905</v>
      </c>
      <c r="L30" s="72">
        <f t="shared" si="2"/>
        <v>117.87229413684327</v>
      </c>
      <c r="P30" s="79">
        <f t="shared" si="3"/>
        <v>121.85563251913962</v>
      </c>
      <c r="Q30" s="79">
        <f t="shared" si="4"/>
        <v>125.52626923757299</v>
      </c>
    </row>
    <row r="31" spans="1:17" x14ac:dyDescent="0.25">
      <c r="A31" s="70" t="s">
        <v>259</v>
      </c>
      <c r="B31" s="70">
        <v>2008</v>
      </c>
      <c r="C31" s="71">
        <v>54.7</v>
      </c>
      <c r="D31" s="71">
        <v>67.849999999999994</v>
      </c>
      <c r="E31" s="71">
        <v>53.25</v>
      </c>
      <c r="F31" s="71">
        <v>53.65</v>
      </c>
      <c r="G31" s="71">
        <v>54.91</v>
      </c>
      <c r="H31" s="71">
        <v>53.53</v>
      </c>
      <c r="J31" s="72">
        <f t="shared" si="0"/>
        <v>134.14176772096513</v>
      </c>
      <c r="K31" s="72">
        <f t="shared" si="1"/>
        <v>117.3039948728904</v>
      </c>
      <c r="L31" s="72">
        <f t="shared" si="2"/>
        <v>116.4581746981399</v>
      </c>
      <c r="P31" s="79">
        <f t="shared" si="3"/>
        <v>123.67845424717461</v>
      </c>
      <c r="Q31" s="79">
        <f t="shared" si="4"/>
        <v>125.59702812665843</v>
      </c>
    </row>
    <row r="32" spans="1:17" x14ac:dyDescent="0.25">
      <c r="A32" s="70" t="s">
        <v>260</v>
      </c>
      <c r="B32" s="70">
        <v>2008</v>
      </c>
      <c r="C32" s="71">
        <v>55.71</v>
      </c>
      <c r="D32" s="71">
        <v>69.180000000000007</v>
      </c>
      <c r="E32" s="71">
        <v>54.21</v>
      </c>
      <c r="F32" s="71">
        <v>53.84</v>
      </c>
      <c r="G32" s="71">
        <v>57.04</v>
      </c>
      <c r="H32" s="71">
        <v>54.48</v>
      </c>
      <c r="J32" s="72">
        <f t="shared" si="0"/>
        <v>134.61682710338795</v>
      </c>
      <c r="K32" s="72">
        <f t="shared" si="1"/>
        <v>121.85430463576159</v>
      </c>
      <c r="L32" s="72">
        <f t="shared" si="2"/>
        <v>118.52496464701403</v>
      </c>
      <c r="P32" s="79">
        <f t="shared" si="3"/>
        <v>126.10280714546118</v>
      </c>
      <c r="Q32" s="79">
        <f t="shared" si="4"/>
        <v>127.86131257739255</v>
      </c>
    </row>
    <row r="33" spans="1:17" x14ac:dyDescent="0.25">
      <c r="A33" s="70" t="s">
        <v>261</v>
      </c>
      <c r="B33" s="70">
        <v>2008</v>
      </c>
      <c r="C33" s="71">
        <v>54.26</v>
      </c>
      <c r="D33" s="71">
        <v>66.569999999999993</v>
      </c>
      <c r="E33" s="71">
        <v>53.17</v>
      </c>
      <c r="F33" s="71">
        <v>51.93</v>
      </c>
      <c r="G33" s="71">
        <v>55.67</v>
      </c>
      <c r="H33" s="71">
        <v>54.15</v>
      </c>
      <c r="J33" s="72">
        <f t="shared" si="0"/>
        <v>129.84123015376923</v>
      </c>
      <c r="K33" s="72">
        <f t="shared" si="1"/>
        <v>118.92757957701347</v>
      </c>
      <c r="L33" s="72">
        <f t="shared" si="2"/>
        <v>117.80702708582618</v>
      </c>
      <c r="P33" s="79">
        <f t="shared" si="3"/>
        <v>121.34524243528982</v>
      </c>
      <c r="Q33" s="79">
        <f t="shared" si="4"/>
        <v>125.40833775576392</v>
      </c>
    </row>
    <row r="34" spans="1:17" x14ac:dyDescent="0.25">
      <c r="A34" s="70" t="s">
        <v>262</v>
      </c>
      <c r="B34" s="70">
        <v>2009</v>
      </c>
      <c r="C34" s="71">
        <v>54.05</v>
      </c>
      <c r="D34" s="71">
        <v>67.89</v>
      </c>
      <c r="E34" s="71">
        <v>52.24</v>
      </c>
      <c r="F34" s="71">
        <v>51.82</v>
      </c>
      <c r="G34" s="71">
        <v>54.86</v>
      </c>
      <c r="H34" s="71">
        <v>54.77</v>
      </c>
      <c r="J34" s="72">
        <f t="shared" si="0"/>
        <v>129.56619577447182</v>
      </c>
      <c r="K34" s="72">
        <f t="shared" si="1"/>
        <v>117.19718008972444</v>
      </c>
      <c r="L34" s="72">
        <f t="shared" si="2"/>
        <v>119.15587947351247</v>
      </c>
      <c r="P34" s="79">
        <f t="shared" si="3"/>
        <v>123.75136711629602</v>
      </c>
      <c r="Q34" s="79">
        <f t="shared" si="4"/>
        <v>123.21481219411525</v>
      </c>
    </row>
    <row r="35" spans="1:17" x14ac:dyDescent="0.25">
      <c r="A35" s="70" t="s">
        <v>263</v>
      </c>
      <c r="B35" s="70">
        <v>2009</v>
      </c>
      <c r="C35" s="71">
        <v>52.17</v>
      </c>
      <c r="D35" s="71">
        <v>67.02</v>
      </c>
      <c r="E35" s="71">
        <v>49.75</v>
      </c>
      <c r="F35" s="71">
        <v>49.72</v>
      </c>
      <c r="G35" s="71">
        <v>53.54</v>
      </c>
      <c r="H35" s="71">
        <v>52.58</v>
      </c>
      <c r="J35" s="72">
        <f t="shared" si="0"/>
        <v>124.31553944243031</v>
      </c>
      <c r="K35" s="72">
        <f t="shared" si="1"/>
        <v>114.37726981414229</v>
      </c>
      <c r="L35" s="72">
        <f t="shared" si="2"/>
        <v>114.39138474926575</v>
      </c>
      <c r="P35" s="79">
        <f t="shared" si="3"/>
        <v>122.16551221290557</v>
      </c>
      <c r="Q35" s="79">
        <f t="shared" si="4"/>
        <v>117.34182440002361</v>
      </c>
    </row>
    <row r="36" spans="1:17" x14ac:dyDescent="0.25">
      <c r="A36" s="70" t="s">
        <v>264</v>
      </c>
      <c r="B36" s="70">
        <v>2009</v>
      </c>
      <c r="C36" s="71">
        <v>51.22</v>
      </c>
      <c r="D36" s="71">
        <v>66.25</v>
      </c>
      <c r="E36" s="71">
        <v>48.64</v>
      </c>
      <c r="F36" s="71">
        <v>48.23</v>
      </c>
      <c r="G36" s="71">
        <v>53.23</v>
      </c>
      <c r="H36" s="71">
        <v>51.9</v>
      </c>
      <c r="J36" s="72">
        <f t="shared" si="0"/>
        <v>120.59007375921991</v>
      </c>
      <c r="K36" s="72">
        <f t="shared" si="1"/>
        <v>113.71501815851315</v>
      </c>
      <c r="L36" s="72">
        <f t="shared" si="2"/>
        <v>112.91199825954533</v>
      </c>
      <c r="P36" s="79">
        <f t="shared" si="3"/>
        <v>120.76193948231864</v>
      </c>
      <c r="Q36" s="79">
        <f t="shared" si="4"/>
        <v>114.72374550386229</v>
      </c>
    </row>
    <row r="37" spans="1:17" x14ac:dyDescent="0.25">
      <c r="A37" s="70" t="s">
        <v>265</v>
      </c>
      <c r="B37" s="70">
        <v>2009</v>
      </c>
      <c r="C37" s="71">
        <v>50.35</v>
      </c>
      <c r="D37" s="71">
        <v>63.39</v>
      </c>
      <c r="E37" s="71">
        <v>48.6</v>
      </c>
      <c r="F37" s="71">
        <v>48.16</v>
      </c>
      <c r="G37" s="71">
        <v>52.05</v>
      </c>
      <c r="H37" s="71">
        <v>49.6</v>
      </c>
      <c r="J37" s="72">
        <f t="shared" si="0"/>
        <v>120.41505188148518</v>
      </c>
      <c r="K37" s="72">
        <f t="shared" si="1"/>
        <v>111.19418927579578</v>
      </c>
      <c r="L37" s="72">
        <f t="shared" si="2"/>
        <v>107.90819101490266</v>
      </c>
      <c r="P37" s="79">
        <f t="shared" si="3"/>
        <v>115.54866934013855</v>
      </c>
      <c r="Q37" s="79">
        <f t="shared" si="4"/>
        <v>114.62940031841502</v>
      </c>
    </row>
    <row r="38" spans="1:17" x14ac:dyDescent="0.25">
      <c r="A38" s="70" t="s">
        <v>266</v>
      </c>
      <c r="B38" s="70">
        <v>2010</v>
      </c>
      <c r="C38" s="71">
        <v>49.36</v>
      </c>
      <c r="D38" s="71">
        <v>62.5</v>
      </c>
      <c r="E38" s="71">
        <v>47.43</v>
      </c>
      <c r="F38" s="71">
        <v>46.32</v>
      </c>
      <c r="G38" s="71">
        <v>51.18</v>
      </c>
      <c r="H38" s="71">
        <v>50.55</v>
      </c>
      <c r="J38" s="72">
        <f t="shared" ref="J38:J69" si="5">F38/AVERAGEIFS(F$6:F$103,$B$6:$B$103,$N$2)*100</f>
        <v>115.81447680960122</v>
      </c>
      <c r="K38" s="72">
        <f t="shared" ref="K38:K69" si="6">G38/AVERAGEIFS(G$6:G$103,$B$6:$B$103,$N$2)*100</f>
        <v>109.33561204870755</v>
      </c>
      <c r="L38" s="72">
        <f t="shared" ref="L38:L69" si="7">H38/AVERAGEIFS(H$6:H$103,$B$6:$B$103,$N$2)*100</f>
        <v>109.97498096377679</v>
      </c>
      <c r="P38" s="79">
        <f t="shared" ref="P38:P69" si="8">IF(D38="","",D38/AVERAGEIFS(D$6:D$103,$B$6:$B$103,$N$2)*100)</f>
        <v>113.92635800218738</v>
      </c>
      <c r="Q38" s="79">
        <f t="shared" ref="Q38:Q69" si="9">IF(E38="","",E38/AVERAGEIFS(E$6:E$103,$B$6:$B$103,$N$2)*100)</f>
        <v>111.86980364408281</v>
      </c>
    </row>
    <row r="39" spans="1:17" x14ac:dyDescent="0.25">
      <c r="A39" s="70" t="s">
        <v>267</v>
      </c>
      <c r="B39" s="70">
        <v>2010</v>
      </c>
      <c r="C39" s="71">
        <v>48.68</v>
      </c>
      <c r="D39" s="71">
        <v>60.46</v>
      </c>
      <c r="E39" s="71">
        <v>47.47</v>
      </c>
      <c r="F39" s="71">
        <v>44.56</v>
      </c>
      <c r="G39" s="71">
        <v>51.78</v>
      </c>
      <c r="H39" s="71">
        <v>50.53</v>
      </c>
      <c r="J39" s="72">
        <f t="shared" si="5"/>
        <v>111.41392674084263</v>
      </c>
      <c r="K39" s="72">
        <f t="shared" si="6"/>
        <v>110.61738944669943</v>
      </c>
      <c r="L39" s="72">
        <f t="shared" si="7"/>
        <v>109.93146959643208</v>
      </c>
      <c r="P39" s="79">
        <f t="shared" si="8"/>
        <v>110.207801676996</v>
      </c>
      <c r="Q39" s="79">
        <f t="shared" si="9"/>
        <v>111.96414882953005</v>
      </c>
    </row>
    <row r="40" spans="1:17" x14ac:dyDescent="0.25">
      <c r="A40" s="70" t="s">
        <v>268</v>
      </c>
      <c r="B40" s="70">
        <v>2010</v>
      </c>
      <c r="C40" s="71">
        <v>48.28</v>
      </c>
      <c r="D40" s="71">
        <v>60.21</v>
      </c>
      <c r="E40" s="71">
        <v>46.93</v>
      </c>
      <c r="F40" s="71">
        <v>44.93</v>
      </c>
      <c r="G40" s="71">
        <v>50.36</v>
      </c>
      <c r="H40" s="71">
        <v>49.9</v>
      </c>
      <c r="J40" s="72">
        <f t="shared" si="5"/>
        <v>112.33904238029754</v>
      </c>
      <c r="K40" s="72">
        <f t="shared" si="6"/>
        <v>107.58384960478531</v>
      </c>
      <c r="L40" s="72">
        <f t="shared" si="7"/>
        <v>108.56086152507342</v>
      </c>
      <c r="P40" s="79">
        <f t="shared" si="8"/>
        <v>109.75209624498726</v>
      </c>
      <c r="Q40" s="79">
        <f t="shared" si="9"/>
        <v>110.69048882599211</v>
      </c>
    </row>
    <row r="41" spans="1:17" x14ac:dyDescent="0.25">
      <c r="A41" s="70" t="s">
        <v>269</v>
      </c>
      <c r="B41" s="70">
        <v>2010</v>
      </c>
      <c r="C41" s="71">
        <v>48.34</v>
      </c>
      <c r="D41" s="71">
        <v>60.6</v>
      </c>
      <c r="E41" s="71">
        <v>46.82</v>
      </c>
      <c r="F41" s="71">
        <v>44.59</v>
      </c>
      <c r="G41" s="71">
        <v>51.23</v>
      </c>
      <c r="H41" s="71">
        <v>49.68</v>
      </c>
      <c r="J41" s="72">
        <f t="shared" si="5"/>
        <v>111.48893611701465</v>
      </c>
      <c r="K41" s="72">
        <f t="shared" si="6"/>
        <v>109.44242683187353</v>
      </c>
      <c r="L41" s="72">
        <f t="shared" si="7"/>
        <v>108.08223648428152</v>
      </c>
      <c r="P41" s="79">
        <f t="shared" si="8"/>
        <v>110.46299671892091</v>
      </c>
      <c r="Q41" s="79">
        <f t="shared" si="9"/>
        <v>110.43103956601217</v>
      </c>
    </row>
    <row r="42" spans="1:17" x14ac:dyDescent="0.25">
      <c r="A42" s="70" t="s">
        <v>270</v>
      </c>
      <c r="B42" s="70">
        <v>2011</v>
      </c>
      <c r="C42" s="71">
        <v>47.92</v>
      </c>
      <c r="D42" s="71">
        <v>59.94</v>
      </c>
      <c r="E42" s="71">
        <v>46.47</v>
      </c>
      <c r="F42" s="71">
        <v>44.17</v>
      </c>
      <c r="G42" s="71">
        <v>50.69</v>
      </c>
      <c r="H42" s="71">
        <v>49.52</v>
      </c>
      <c r="J42" s="72">
        <f t="shared" si="5"/>
        <v>110.43880485060633</v>
      </c>
      <c r="K42" s="72">
        <f t="shared" si="6"/>
        <v>108.28882717368084</v>
      </c>
      <c r="L42" s="72">
        <f t="shared" si="7"/>
        <v>107.73414554552379</v>
      </c>
      <c r="P42" s="79">
        <f t="shared" si="8"/>
        <v>109.2599343784178</v>
      </c>
      <c r="Q42" s="79">
        <f t="shared" si="9"/>
        <v>109.60551919334868</v>
      </c>
    </row>
    <row r="43" spans="1:17" x14ac:dyDescent="0.25">
      <c r="A43" s="70" t="s">
        <v>271</v>
      </c>
      <c r="B43" s="70">
        <v>2011</v>
      </c>
      <c r="C43" s="71">
        <v>48.62</v>
      </c>
      <c r="D43" s="71">
        <v>61.94</v>
      </c>
      <c r="E43" s="71">
        <v>46.6</v>
      </c>
      <c r="F43" s="71">
        <v>44.67</v>
      </c>
      <c r="G43" s="71">
        <v>51.96</v>
      </c>
      <c r="H43" s="71">
        <v>49.55</v>
      </c>
      <c r="J43" s="72">
        <f t="shared" si="5"/>
        <v>111.68896112014002</v>
      </c>
      <c r="K43" s="72">
        <f t="shared" si="6"/>
        <v>111.001922666097</v>
      </c>
      <c r="L43" s="72">
        <f t="shared" si="7"/>
        <v>107.79941259654085</v>
      </c>
      <c r="P43" s="79">
        <f t="shared" si="8"/>
        <v>112.90557783448779</v>
      </c>
      <c r="Q43" s="79">
        <f t="shared" si="9"/>
        <v>109.91214104605227</v>
      </c>
    </row>
    <row r="44" spans="1:17" x14ac:dyDescent="0.25">
      <c r="A44" s="70" t="s">
        <v>272</v>
      </c>
      <c r="B44" s="70">
        <v>2011</v>
      </c>
      <c r="C44" s="71">
        <v>48.98</v>
      </c>
      <c r="D44" s="71">
        <v>62.49</v>
      </c>
      <c r="E44" s="71">
        <v>46.89</v>
      </c>
      <c r="F44" s="71">
        <v>45.25</v>
      </c>
      <c r="G44" s="71">
        <v>52.02</v>
      </c>
      <c r="H44" s="71">
        <v>49.87</v>
      </c>
      <c r="J44" s="72">
        <f t="shared" si="5"/>
        <v>113.1391423927991</v>
      </c>
      <c r="K44" s="72">
        <f t="shared" si="6"/>
        <v>111.13010040589619</v>
      </c>
      <c r="L44" s="72">
        <f t="shared" si="7"/>
        <v>108.49559447405635</v>
      </c>
      <c r="P44" s="79">
        <f t="shared" si="8"/>
        <v>113.90812978490703</v>
      </c>
      <c r="Q44" s="79">
        <f t="shared" si="9"/>
        <v>110.59614364054487</v>
      </c>
    </row>
    <row r="45" spans="1:17" x14ac:dyDescent="0.25">
      <c r="A45" s="70" t="s">
        <v>273</v>
      </c>
      <c r="B45" s="70">
        <v>2011</v>
      </c>
      <c r="C45" s="71">
        <v>49.26</v>
      </c>
      <c r="D45" s="71">
        <v>63.66</v>
      </c>
      <c r="E45" s="71">
        <v>46.76</v>
      </c>
      <c r="F45" s="71">
        <v>45.47</v>
      </c>
      <c r="G45" s="71">
        <v>52.23</v>
      </c>
      <c r="H45" s="71">
        <v>50.46</v>
      </c>
      <c r="J45" s="72">
        <f t="shared" si="5"/>
        <v>113.68921115139392</v>
      </c>
      <c r="K45" s="72">
        <f t="shared" si="6"/>
        <v>111.57872249519333</v>
      </c>
      <c r="L45" s="72">
        <f t="shared" si="7"/>
        <v>109.77917981072555</v>
      </c>
      <c r="P45" s="79">
        <f t="shared" si="8"/>
        <v>116.04083120670798</v>
      </c>
      <c r="Q45" s="79">
        <f t="shared" si="9"/>
        <v>110.28952178784128</v>
      </c>
    </row>
    <row r="46" spans="1:17" x14ac:dyDescent="0.25">
      <c r="A46" s="70" t="s">
        <v>274</v>
      </c>
      <c r="B46" s="70">
        <v>2012</v>
      </c>
      <c r="C46" s="71">
        <v>48.97</v>
      </c>
      <c r="D46" s="71">
        <v>63.27</v>
      </c>
      <c r="E46" s="71">
        <v>46.48</v>
      </c>
      <c r="F46" s="71">
        <v>45.07</v>
      </c>
      <c r="G46" s="71">
        <v>51.95</v>
      </c>
      <c r="H46" s="71">
        <v>50.37</v>
      </c>
      <c r="J46" s="72">
        <f t="shared" si="5"/>
        <v>112.68908613576698</v>
      </c>
      <c r="K46" s="72">
        <f t="shared" si="6"/>
        <v>110.9805597094638</v>
      </c>
      <c r="L46" s="72">
        <f t="shared" si="7"/>
        <v>109.58337865767432</v>
      </c>
      <c r="P46" s="79">
        <f t="shared" si="8"/>
        <v>115.32993073277433</v>
      </c>
      <c r="Q46" s="79">
        <f t="shared" si="9"/>
        <v>109.62910548971048</v>
      </c>
    </row>
    <row r="47" spans="1:17" x14ac:dyDescent="0.25">
      <c r="A47" s="70" t="s">
        <v>275</v>
      </c>
      <c r="B47" s="70">
        <v>2012</v>
      </c>
      <c r="C47" s="71">
        <v>48.29</v>
      </c>
      <c r="D47" s="71">
        <v>62.51</v>
      </c>
      <c r="E47" s="71">
        <v>45.79</v>
      </c>
      <c r="F47" s="71">
        <v>44.24</v>
      </c>
      <c r="G47" s="71">
        <v>51.3</v>
      </c>
      <c r="H47" s="71">
        <v>49.98</v>
      </c>
      <c r="J47" s="72">
        <f t="shared" si="5"/>
        <v>110.61382672834105</v>
      </c>
      <c r="K47" s="72">
        <f t="shared" si="6"/>
        <v>109.59196752830593</v>
      </c>
      <c r="L47" s="72">
        <f t="shared" si="7"/>
        <v>108.7349069944523</v>
      </c>
      <c r="P47" s="79">
        <f t="shared" si="8"/>
        <v>113.94458621946772</v>
      </c>
      <c r="Q47" s="79">
        <f t="shared" si="9"/>
        <v>108.00165104074534</v>
      </c>
    </row>
    <row r="48" spans="1:17" x14ac:dyDescent="0.25">
      <c r="A48" s="70" t="s">
        <v>276</v>
      </c>
      <c r="B48" s="70">
        <v>2012</v>
      </c>
      <c r="C48" s="71">
        <v>47.97</v>
      </c>
      <c r="D48" s="71">
        <v>61.85</v>
      </c>
      <c r="E48" s="71">
        <v>45.59</v>
      </c>
      <c r="F48" s="71">
        <v>43.83</v>
      </c>
      <c r="G48" s="71">
        <v>51</v>
      </c>
      <c r="H48" s="71">
        <v>49.83</v>
      </c>
      <c r="J48" s="72">
        <f t="shared" si="5"/>
        <v>109.58869858732341</v>
      </c>
      <c r="K48" s="72">
        <f t="shared" si="6"/>
        <v>108.95107882930999</v>
      </c>
      <c r="L48" s="72">
        <f t="shared" si="7"/>
        <v>108.40857173936691</v>
      </c>
      <c r="P48" s="79">
        <f t="shared" si="8"/>
        <v>112.74152387896463</v>
      </c>
      <c r="Q48" s="79">
        <f t="shared" si="9"/>
        <v>107.52992511350908</v>
      </c>
    </row>
    <row r="49" spans="1:17" x14ac:dyDescent="0.25">
      <c r="A49" s="70" t="s">
        <v>277</v>
      </c>
      <c r="B49" s="70">
        <v>2012</v>
      </c>
      <c r="C49" s="71">
        <v>46.4</v>
      </c>
      <c r="D49" s="71">
        <v>59.67</v>
      </c>
      <c r="E49" s="71">
        <v>44.15</v>
      </c>
      <c r="F49" s="71">
        <v>42.94</v>
      </c>
      <c r="G49" s="71">
        <v>48.84</v>
      </c>
      <c r="H49" s="71">
        <v>48.03</v>
      </c>
      <c r="J49" s="72">
        <f t="shared" si="5"/>
        <v>107.36342042755345</v>
      </c>
      <c r="K49" s="72">
        <f t="shared" si="6"/>
        <v>104.33668019653921</v>
      </c>
      <c r="L49" s="72">
        <f t="shared" si="7"/>
        <v>104.49254867834223</v>
      </c>
      <c r="P49" s="79">
        <f t="shared" si="8"/>
        <v>108.76777251184835</v>
      </c>
      <c r="Q49" s="79">
        <f t="shared" si="9"/>
        <v>104.13349843740787</v>
      </c>
    </row>
    <row r="50" spans="1:17" x14ac:dyDescent="0.25">
      <c r="A50" s="70" t="s">
        <v>278</v>
      </c>
      <c r="B50" s="70">
        <v>2013</v>
      </c>
      <c r="C50" s="71">
        <v>46.24</v>
      </c>
      <c r="D50" s="71">
        <v>60.74</v>
      </c>
      <c r="E50" s="71">
        <v>43.53</v>
      </c>
      <c r="F50" s="71">
        <v>42.1</v>
      </c>
      <c r="G50" s="71">
        <v>49.33</v>
      </c>
      <c r="H50" s="71">
        <v>47.53</v>
      </c>
      <c r="J50" s="72">
        <f t="shared" si="5"/>
        <v>105.26315789473686</v>
      </c>
      <c r="K50" s="72">
        <f t="shared" si="6"/>
        <v>105.38346507156591</v>
      </c>
      <c r="L50" s="72">
        <f t="shared" si="7"/>
        <v>103.40476449472426</v>
      </c>
      <c r="P50" s="79">
        <f t="shared" si="8"/>
        <v>110.71819176084578</v>
      </c>
      <c r="Q50" s="79">
        <f t="shared" si="9"/>
        <v>102.67114806297543</v>
      </c>
    </row>
    <row r="51" spans="1:17" x14ac:dyDescent="0.25">
      <c r="A51" s="70" t="s">
        <v>279</v>
      </c>
      <c r="B51" s="70">
        <v>2013</v>
      </c>
      <c r="C51" s="71">
        <v>46.02</v>
      </c>
      <c r="D51" s="71">
        <v>59.25</v>
      </c>
      <c r="E51" s="71">
        <v>43.76</v>
      </c>
      <c r="F51" s="71">
        <v>41.28</v>
      </c>
      <c r="G51" s="71">
        <v>49.15</v>
      </c>
      <c r="H51" s="71">
        <v>48.32</v>
      </c>
      <c r="J51" s="72">
        <f t="shared" si="5"/>
        <v>103.2129016127016</v>
      </c>
      <c r="K51" s="72">
        <f t="shared" si="6"/>
        <v>104.99893185216835</v>
      </c>
      <c r="L51" s="72">
        <f t="shared" si="7"/>
        <v>105.12346350484066</v>
      </c>
      <c r="P51" s="79">
        <f t="shared" si="8"/>
        <v>108.00218738607363</v>
      </c>
      <c r="Q51" s="79">
        <f t="shared" si="9"/>
        <v>103.21363287929715</v>
      </c>
    </row>
    <row r="52" spans="1:17" x14ac:dyDescent="0.25">
      <c r="A52" s="70" t="s">
        <v>280</v>
      </c>
      <c r="B52" s="70">
        <v>2013</v>
      </c>
      <c r="C52" s="71">
        <v>46.1</v>
      </c>
      <c r="D52" s="71">
        <v>59.79</v>
      </c>
      <c r="E52" s="71">
        <v>43.68</v>
      </c>
      <c r="F52" s="71">
        <v>41.3</v>
      </c>
      <c r="G52" s="71">
        <v>49.89</v>
      </c>
      <c r="H52" s="71">
        <v>46.9</v>
      </c>
      <c r="J52" s="72">
        <f t="shared" si="5"/>
        <v>103.26290786348294</v>
      </c>
      <c r="K52" s="72">
        <f t="shared" si="6"/>
        <v>106.57979064302501</v>
      </c>
      <c r="L52" s="72">
        <f t="shared" si="7"/>
        <v>102.03415642336562</v>
      </c>
      <c r="P52" s="79">
        <f t="shared" si="8"/>
        <v>108.98651111921254</v>
      </c>
      <c r="Q52" s="79">
        <f t="shared" si="9"/>
        <v>103.02494250840265</v>
      </c>
    </row>
    <row r="53" spans="1:17" x14ac:dyDescent="0.25">
      <c r="A53" s="70" t="s">
        <v>281</v>
      </c>
      <c r="B53" s="70">
        <v>2013</v>
      </c>
      <c r="C53" s="71">
        <v>45.57</v>
      </c>
      <c r="D53" s="71">
        <v>58.88</v>
      </c>
      <c r="E53" s="71">
        <v>43.26</v>
      </c>
      <c r="F53" s="71">
        <v>40.94</v>
      </c>
      <c r="G53" s="71">
        <v>48.61</v>
      </c>
      <c r="H53" s="71">
        <v>47.91</v>
      </c>
      <c r="J53" s="72">
        <f t="shared" si="5"/>
        <v>102.36279534941868</v>
      </c>
      <c r="K53" s="72">
        <f t="shared" si="6"/>
        <v>103.84533219397565</v>
      </c>
      <c r="L53" s="72">
        <f t="shared" si="7"/>
        <v>104.23148047427391</v>
      </c>
      <c r="P53" s="79">
        <f t="shared" si="8"/>
        <v>107.3277433467007</v>
      </c>
      <c r="Q53" s="79">
        <f t="shared" si="9"/>
        <v>102.03431806120645</v>
      </c>
    </row>
    <row r="54" spans="1:17" x14ac:dyDescent="0.25">
      <c r="A54" s="70" t="s">
        <v>282</v>
      </c>
      <c r="B54" s="70">
        <v>2014</v>
      </c>
      <c r="C54" s="71">
        <v>45.31</v>
      </c>
      <c r="D54" s="71">
        <v>57.79</v>
      </c>
      <c r="E54" s="71">
        <v>43.23</v>
      </c>
      <c r="F54" s="71">
        <v>40.799999999999997</v>
      </c>
      <c r="G54" s="71">
        <v>48.3</v>
      </c>
      <c r="H54" s="71">
        <v>47.49</v>
      </c>
      <c r="J54" s="72">
        <f t="shared" si="5"/>
        <v>102.01275159394925</v>
      </c>
      <c r="K54" s="72">
        <f t="shared" si="6"/>
        <v>103.1830805383465</v>
      </c>
      <c r="L54" s="72">
        <f t="shared" si="7"/>
        <v>103.31774176003483</v>
      </c>
      <c r="P54" s="79">
        <f t="shared" si="8"/>
        <v>105.34086766314255</v>
      </c>
      <c r="Q54" s="79">
        <f t="shared" si="9"/>
        <v>101.96355917212101</v>
      </c>
    </row>
    <row r="55" spans="1:17" x14ac:dyDescent="0.25">
      <c r="A55" s="70" t="s">
        <v>283</v>
      </c>
      <c r="B55" s="70">
        <v>2014</v>
      </c>
      <c r="C55" s="71">
        <v>45.68</v>
      </c>
      <c r="D55" s="71">
        <v>58.27</v>
      </c>
      <c r="E55" s="71">
        <v>43.58</v>
      </c>
      <c r="F55" s="71">
        <v>40.869999999999997</v>
      </c>
      <c r="G55" s="71">
        <v>48.97</v>
      </c>
      <c r="H55" s="71">
        <v>47.62</v>
      </c>
      <c r="J55" s="72">
        <f t="shared" si="5"/>
        <v>102.18777347168395</v>
      </c>
      <c r="K55" s="72">
        <f t="shared" si="6"/>
        <v>104.61439863277077</v>
      </c>
      <c r="L55" s="72">
        <f t="shared" si="7"/>
        <v>103.60056564777548</v>
      </c>
      <c r="P55" s="79">
        <f t="shared" si="8"/>
        <v>106.21582209259934</v>
      </c>
      <c r="Q55" s="79">
        <f t="shared" si="9"/>
        <v>102.78907954478449</v>
      </c>
    </row>
    <row r="56" spans="1:17" x14ac:dyDescent="0.25">
      <c r="A56" s="70" t="s">
        <v>284</v>
      </c>
      <c r="B56" s="70">
        <v>2014</v>
      </c>
      <c r="C56" s="71">
        <v>45.28</v>
      </c>
      <c r="D56" s="71">
        <v>59.18</v>
      </c>
      <c r="E56" s="71">
        <v>42.8</v>
      </c>
      <c r="F56" s="71">
        <v>40.86</v>
      </c>
      <c r="G56" s="71">
        <v>47.92</v>
      </c>
      <c r="H56" s="71">
        <v>48.38</v>
      </c>
      <c r="J56" s="72">
        <f t="shared" si="5"/>
        <v>102.16277034629329</v>
      </c>
      <c r="K56" s="72">
        <f t="shared" si="6"/>
        <v>102.371288186285</v>
      </c>
      <c r="L56" s="72">
        <f t="shared" si="7"/>
        <v>105.25399760687482</v>
      </c>
      <c r="P56" s="79">
        <f t="shared" si="8"/>
        <v>107.8745898651112</v>
      </c>
      <c r="Q56" s="79">
        <f t="shared" si="9"/>
        <v>100.94934842856303</v>
      </c>
    </row>
    <row r="57" spans="1:17" x14ac:dyDescent="0.25">
      <c r="A57" s="70" t="s">
        <v>285</v>
      </c>
      <c r="B57" s="70">
        <v>2014</v>
      </c>
      <c r="C57" s="71">
        <v>44.89</v>
      </c>
      <c r="D57" s="71">
        <v>58.65</v>
      </c>
      <c r="E57" s="71">
        <v>42.42</v>
      </c>
      <c r="F57" s="71">
        <v>40.82</v>
      </c>
      <c r="G57" s="71">
        <v>48</v>
      </c>
      <c r="H57" s="71">
        <v>45.66</v>
      </c>
      <c r="J57" s="72">
        <f t="shared" si="5"/>
        <v>102.0627578447306</v>
      </c>
      <c r="K57" s="72">
        <f t="shared" si="6"/>
        <v>102.54219183935058</v>
      </c>
      <c r="L57" s="72">
        <f t="shared" si="7"/>
        <v>99.336451647993044</v>
      </c>
      <c r="P57" s="79">
        <f t="shared" si="8"/>
        <v>106.90849434925265</v>
      </c>
      <c r="Q57" s="79">
        <f t="shared" si="9"/>
        <v>100.05306916681408</v>
      </c>
    </row>
    <row r="58" spans="1:17" x14ac:dyDescent="0.25">
      <c r="A58" s="70" t="s">
        <v>286</v>
      </c>
      <c r="B58" s="70">
        <v>2015</v>
      </c>
      <c r="C58" s="71">
        <v>44.51</v>
      </c>
      <c r="D58" s="71">
        <v>55.41</v>
      </c>
      <c r="E58" s="71">
        <v>42.87</v>
      </c>
      <c r="F58" s="71">
        <v>40.619999999999997</v>
      </c>
      <c r="G58" s="71">
        <v>47.3</v>
      </c>
      <c r="H58" s="71">
        <v>46.12</v>
      </c>
      <c r="J58" s="72">
        <f t="shared" si="5"/>
        <v>101.5626953369171</v>
      </c>
      <c r="K58" s="72">
        <f t="shared" si="6"/>
        <v>101.04678487502672</v>
      </c>
      <c r="L58" s="72">
        <f t="shared" si="7"/>
        <v>100.33721309692156</v>
      </c>
      <c r="P58" s="79">
        <f t="shared" si="8"/>
        <v>101.00255195041925</v>
      </c>
      <c r="Q58" s="79">
        <f t="shared" si="9"/>
        <v>101.11445250309572</v>
      </c>
    </row>
    <row r="59" spans="1:17" x14ac:dyDescent="0.25">
      <c r="A59" s="70" t="s">
        <v>287</v>
      </c>
      <c r="B59" s="70">
        <v>2015</v>
      </c>
      <c r="C59" s="71">
        <v>43.68</v>
      </c>
      <c r="D59" s="71">
        <v>54.21</v>
      </c>
      <c r="E59" s="71">
        <v>42.11</v>
      </c>
      <c r="F59" s="71">
        <v>39.9</v>
      </c>
      <c r="G59" s="71">
        <v>46.14</v>
      </c>
      <c r="H59" s="71">
        <v>46.16</v>
      </c>
      <c r="J59" s="72">
        <f t="shared" si="5"/>
        <v>99.762470308788593</v>
      </c>
      <c r="K59" s="72">
        <f t="shared" si="6"/>
        <v>98.568681905575744</v>
      </c>
      <c r="L59" s="72">
        <f t="shared" si="7"/>
        <v>100.42423583161101</v>
      </c>
      <c r="P59" s="79">
        <f t="shared" si="8"/>
        <v>98.815165876777257</v>
      </c>
      <c r="Q59" s="79">
        <f t="shared" si="9"/>
        <v>99.32189397959786</v>
      </c>
    </row>
    <row r="60" spans="1:17" x14ac:dyDescent="0.25">
      <c r="A60" s="70" t="s">
        <v>288</v>
      </c>
      <c r="B60" s="70">
        <v>2015</v>
      </c>
      <c r="C60" s="71">
        <v>43.95</v>
      </c>
      <c r="D60" s="71">
        <v>55.34</v>
      </c>
      <c r="E60" s="71">
        <v>42.14</v>
      </c>
      <c r="F60" s="71">
        <v>39.979999999999997</v>
      </c>
      <c r="G60" s="71">
        <v>46.76</v>
      </c>
      <c r="H60" s="71">
        <v>45.57</v>
      </c>
      <c r="J60" s="72">
        <f t="shared" si="5"/>
        <v>99.962495311913983</v>
      </c>
      <c r="K60" s="72">
        <f t="shared" si="6"/>
        <v>99.893185216834013</v>
      </c>
      <c r="L60" s="72">
        <f t="shared" si="7"/>
        <v>99.140650494941809</v>
      </c>
      <c r="P60" s="79">
        <f t="shared" si="8"/>
        <v>100.87495442945679</v>
      </c>
      <c r="Q60" s="79">
        <f t="shared" si="9"/>
        <v>99.392652868683314</v>
      </c>
    </row>
    <row r="61" spans="1:17" x14ac:dyDescent="0.25">
      <c r="A61" s="70" t="s">
        <v>289</v>
      </c>
      <c r="B61" s="70">
        <v>2015</v>
      </c>
      <c r="C61" s="71">
        <v>44.01</v>
      </c>
      <c r="D61" s="71">
        <v>54.48</v>
      </c>
      <c r="E61" s="71">
        <v>42.47</v>
      </c>
      <c r="F61" s="71">
        <v>39.479999999999997</v>
      </c>
      <c r="G61" s="71">
        <v>47.04</v>
      </c>
      <c r="H61" s="71">
        <v>46.01</v>
      </c>
      <c r="J61" s="72">
        <f t="shared" si="5"/>
        <v>98.712339042380293</v>
      </c>
      <c r="K61" s="72">
        <f t="shared" si="6"/>
        <v>100.49134800256357</v>
      </c>
      <c r="L61" s="72">
        <f t="shared" si="7"/>
        <v>100.09790057652562</v>
      </c>
      <c r="P61" s="79">
        <f t="shared" si="8"/>
        <v>99.30732774334669</v>
      </c>
      <c r="Q61" s="79">
        <f t="shared" si="9"/>
        <v>100.17100064862316</v>
      </c>
    </row>
    <row r="62" spans="1:17" x14ac:dyDescent="0.25">
      <c r="A62" s="70" t="s">
        <v>290</v>
      </c>
      <c r="B62" s="70">
        <v>2016</v>
      </c>
      <c r="C62" s="71">
        <v>44.58</v>
      </c>
      <c r="D62" s="71">
        <v>54.16</v>
      </c>
      <c r="E62" s="71">
        <v>43.14</v>
      </c>
      <c r="F62" s="71">
        <v>40.22</v>
      </c>
      <c r="G62" s="71">
        <v>47.59</v>
      </c>
      <c r="H62" s="71">
        <v>46.31</v>
      </c>
      <c r="J62" s="72">
        <f t="shared" si="5"/>
        <v>100.56257032129017</v>
      </c>
      <c r="K62" s="72">
        <f t="shared" si="6"/>
        <v>101.66631061738947</v>
      </c>
      <c r="L62" s="72">
        <f t="shared" si="7"/>
        <v>100.75057108669641</v>
      </c>
      <c r="P62" s="79">
        <f t="shared" si="8"/>
        <v>98.724024790375495</v>
      </c>
      <c r="Q62" s="79">
        <f t="shared" si="9"/>
        <v>101.75128250486469</v>
      </c>
    </row>
    <row r="63" spans="1:17" x14ac:dyDescent="0.25">
      <c r="A63" s="70" t="s">
        <v>291</v>
      </c>
      <c r="B63" s="70">
        <v>2016</v>
      </c>
      <c r="C63" s="71">
        <v>44.26</v>
      </c>
      <c r="D63" s="71">
        <v>52.73</v>
      </c>
      <c r="E63" s="71">
        <v>42.93</v>
      </c>
      <c r="F63" s="71">
        <v>39.99</v>
      </c>
      <c r="G63" s="71">
        <v>47.07</v>
      </c>
      <c r="H63" s="71">
        <v>46.44</v>
      </c>
      <c r="J63" s="72">
        <f t="shared" si="5"/>
        <v>99.98749843730468</v>
      </c>
      <c r="K63" s="72">
        <f t="shared" si="6"/>
        <v>100.55543687246316</v>
      </c>
      <c r="L63" s="72">
        <f t="shared" si="7"/>
        <v>101.03339497443709</v>
      </c>
      <c r="P63" s="79">
        <f t="shared" si="8"/>
        <v>96.117389719285455</v>
      </c>
      <c r="Q63" s="79">
        <f t="shared" si="9"/>
        <v>101.2559702812666</v>
      </c>
    </row>
    <row r="64" spans="1:17" x14ac:dyDescent="0.25">
      <c r="A64" s="70" t="s">
        <v>292</v>
      </c>
      <c r="B64" s="70">
        <v>2016</v>
      </c>
      <c r="C64" s="71">
        <v>44.68</v>
      </c>
      <c r="D64" s="71">
        <v>52.95</v>
      </c>
      <c r="E64" s="71">
        <v>43.37</v>
      </c>
      <c r="F64" s="71">
        <v>40.85</v>
      </c>
      <c r="G64" s="71">
        <v>47.72</v>
      </c>
      <c r="H64" s="71">
        <v>45.06</v>
      </c>
      <c r="J64" s="72">
        <f t="shared" si="5"/>
        <v>102.13776722090262</v>
      </c>
      <c r="K64" s="72">
        <f t="shared" si="6"/>
        <v>101.94402905362104</v>
      </c>
      <c r="L64" s="72">
        <f t="shared" si="7"/>
        <v>98.031110627651486</v>
      </c>
      <c r="P64" s="79">
        <f t="shared" si="8"/>
        <v>96.518410499453154</v>
      </c>
      <c r="Q64" s="79">
        <f t="shared" si="9"/>
        <v>102.29376732118641</v>
      </c>
    </row>
    <row r="65" spans="1:17" x14ac:dyDescent="0.25">
      <c r="A65" s="70" t="s">
        <v>293</v>
      </c>
      <c r="B65" s="70">
        <v>2016</v>
      </c>
      <c r="C65" s="71">
        <v>44.45</v>
      </c>
      <c r="D65" s="71">
        <v>51.76</v>
      </c>
      <c r="E65" s="71">
        <v>43.24</v>
      </c>
      <c r="F65" s="71">
        <v>40.31</v>
      </c>
      <c r="G65" s="71">
        <v>47.49</v>
      </c>
      <c r="H65" s="71">
        <v>45.48</v>
      </c>
      <c r="J65" s="72">
        <f t="shared" si="5"/>
        <v>100.78759844980625</v>
      </c>
      <c r="K65" s="72">
        <f t="shared" si="6"/>
        <v>101.4526810510575</v>
      </c>
      <c r="L65" s="72">
        <f t="shared" si="7"/>
        <v>98.944849341890574</v>
      </c>
      <c r="P65" s="79">
        <f t="shared" si="8"/>
        <v>94.349252643091504</v>
      </c>
      <c r="Q65" s="79">
        <f t="shared" si="9"/>
        <v>101.98714546848282</v>
      </c>
    </row>
    <row r="66" spans="1:17" x14ac:dyDescent="0.25">
      <c r="A66" s="70" t="s">
        <v>294</v>
      </c>
      <c r="B66" s="70">
        <v>2017</v>
      </c>
      <c r="C66" s="71">
        <v>44.5</v>
      </c>
      <c r="D66" s="71">
        <v>50.7</v>
      </c>
      <c r="E66" s="71">
        <v>43.45</v>
      </c>
      <c r="F66" s="71">
        <v>40.380000000000003</v>
      </c>
      <c r="G66" s="71">
        <v>47.93</v>
      </c>
      <c r="H66" s="71">
        <v>44.24</v>
      </c>
      <c r="J66" s="72">
        <f t="shared" si="5"/>
        <v>100.96262032754095</v>
      </c>
      <c r="K66" s="72">
        <f t="shared" si="6"/>
        <v>102.3926511429182</v>
      </c>
      <c r="L66" s="72">
        <f t="shared" si="7"/>
        <v>96.247144566518017</v>
      </c>
      <c r="P66" s="79">
        <f t="shared" si="8"/>
        <v>92.417061611374422</v>
      </c>
      <c r="Q66" s="79">
        <f t="shared" si="9"/>
        <v>102.48245769208093</v>
      </c>
    </row>
    <row r="67" spans="1:17" x14ac:dyDescent="0.25">
      <c r="A67" s="70" t="s">
        <v>295</v>
      </c>
      <c r="B67" s="70">
        <v>2017</v>
      </c>
      <c r="C67" s="71">
        <v>46.13</v>
      </c>
      <c r="D67" s="71">
        <v>52.91</v>
      </c>
      <c r="E67" s="71">
        <v>44.99</v>
      </c>
      <c r="F67" s="71">
        <v>41.14</v>
      </c>
      <c r="G67" s="71">
        <v>50.01</v>
      </c>
      <c r="H67" s="71">
        <v>46.71</v>
      </c>
      <c r="J67" s="72">
        <f t="shared" si="5"/>
        <v>102.86285785723217</v>
      </c>
      <c r="K67" s="72">
        <f t="shared" si="6"/>
        <v>106.83614612262338</v>
      </c>
      <c r="L67" s="72">
        <f t="shared" si="7"/>
        <v>101.62079843359078</v>
      </c>
      <c r="P67" s="79">
        <f t="shared" si="8"/>
        <v>96.445497630331744</v>
      </c>
      <c r="Q67" s="79">
        <f t="shared" si="9"/>
        <v>106.11474733180025</v>
      </c>
    </row>
    <row r="68" spans="1:17" x14ac:dyDescent="0.25">
      <c r="A68" s="70" t="s">
        <v>296</v>
      </c>
      <c r="B68" s="70">
        <v>2017</v>
      </c>
      <c r="C68" s="71">
        <v>46.4</v>
      </c>
      <c r="D68" s="71">
        <v>53.51</v>
      </c>
      <c r="E68" s="71">
        <v>45.22</v>
      </c>
      <c r="F68" s="71">
        <v>42.65</v>
      </c>
      <c r="G68" s="71">
        <v>49.46</v>
      </c>
      <c r="H68" s="71">
        <v>46.38</v>
      </c>
      <c r="J68" s="72">
        <f t="shared" si="5"/>
        <v>106.6383297912239</v>
      </c>
      <c r="K68" s="72">
        <f t="shared" si="6"/>
        <v>105.66118350779749</v>
      </c>
      <c r="L68" s="72">
        <f t="shared" si="7"/>
        <v>100.90286087240293</v>
      </c>
      <c r="P68" s="79">
        <f t="shared" si="8"/>
        <v>97.539190667152752</v>
      </c>
      <c r="Q68" s="79">
        <f t="shared" si="9"/>
        <v>106.65723214812195</v>
      </c>
    </row>
    <row r="69" spans="1:17" x14ac:dyDescent="0.25">
      <c r="A69" s="70" t="s">
        <v>297</v>
      </c>
      <c r="B69" s="70">
        <v>2017</v>
      </c>
      <c r="C69" s="71">
        <v>47.89</v>
      </c>
      <c r="D69" s="71">
        <v>54.12</v>
      </c>
      <c r="E69" s="71">
        <v>46.83</v>
      </c>
      <c r="F69" s="71">
        <v>44.26</v>
      </c>
      <c r="G69" s="71">
        <v>51</v>
      </c>
      <c r="H69" s="71">
        <v>47.39</v>
      </c>
      <c r="J69" s="72">
        <f t="shared" si="5"/>
        <v>110.66383297912239</v>
      </c>
      <c r="K69" s="72">
        <f t="shared" si="6"/>
        <v>108.95107882930999</v>
      </c>
      <c r="L69" s="72">
        <f t="shared" si="7"/>
        <v>103.10018492331123</v>
      </c>
      <c r="P69" s="79">
        <f t="shared" si="8"/>
        <v>98.651111921254099</v>
      </c>
      <c r="Q69" s="79">
        <f t="shared" si="9"/>
        <v>110.45462586237397</v>
      </c>
    </row>
    <row r="70" spans="1:17" x14ac:dyDescent="0.25">
      <c r="A70" s="70" t="s">
        <v>298</v>
      </c>
      <c r="B70" s="70">
        <v>2018</v>
      </c>
      <c r="C70" s="71">
        <v>48.38</v>
      </c>
      <c r="D70" s="71">
        <v>54.11</v>
      </c>
      <c r="E70" s="71">
        <v>47.39</v>
      </c>
      <c r="F70" s="71">
        <v>44.91</v>
      </c>
      <c r="G70" s="71">
        <v>51.86</v>
      </c>
      <c r="H70" s="71">
        <v>46.23</v>
      </c>
      <c r="J70" s="72">
        <f t="shared" ref="J70:J103" si="10">F70/AVERAGEIFS(F$6:F$103,$B$6:$B$103,$N$2)*100</f>
        <v>112.28903612951619</v>
      </c>
      <c r="K70" s="72">
        <f t="shared" ref="K70:K103" si="11">G70/AVERAGEIFS(G$6:G$103,$B$6:$B$103,$N$2)*100</f>
        <v>110.78829309976501</v>
      </c>
      <c r="L70" s="72">
        <f t="shared" ref="L70:L103" si="12">H70/AVERAGEIFS(H$6:H$103,$B$6:$B$103,$N$2)*100</f>
        <v>100.57652561731754</v>
      </c>
      <c r="P70" s="79">
        <f t="shared" ref="P70:P103" si="13">IF(D70="","",D70/AVERAGEIFS(D$6:D$103,$B$6:$B$103,$N$2)*100)</f>
        <v>98.632883703973746</v>
      </c>
      <c r="Q70" s="79">
        <f t="shared" ref="Q70:Q103" si="14">IF(E70="","",E70/AVERAGEIFS(E$6:E$103,$B$6:$B$103,$N$2)*100)</f>
        <v>111.77545845863554</v>
      </c>
    </row>
    <row r="71" spans="1:17" x14ac:dyDescent="0.25">
      <c r="A71" s="70" t="s">
        <v>299</v>
      </c>
      <c r="B71" s="70">
        <v>2018</v>
      </c>
      <c r="C71" s="71">
        <v>48.41</v>
      </c>
      <c r="D71" s="71">
        <v>54.07</v>
      </c>
      <c r="E71" s="71">
        <v>47.43</v>
      </c>
      <c r="F71" s="71">
        <v>45.85</v>
      </c>
      <c r="G71" s="71">
        <v>51.32</v>
      </c>
      <c r="H71" s="71">
        <v>45.77</v>
      </c>
      <c r="J71" s="72">
        <f t="shared" si="10"/>
        <v>114.63932991623955</v>
      </c>
      <c r="K71" s="72">
        <f t="shared" si="11"/>
        <v>109.63469344157232</v>
      </c>
      <c r="L71" s="72">
        <f t="shared" si="12"/>
        <v>99.575764168389</v>
      </c>
      <c r="P71" s="79">
        <f t="shared" si="13"/>
        <v>98.559970834852351</v>
      </c>
      <c r="Q71" s="79">
        <f t="shared" si="14"/>
        <v>111.86980364408281</v>
      </c>
    </row>
    <row r="72" spans="1:17" x14ac:dyDescent="0.25">
      <c r="A72" s="70" t="s">
        <v>300</v>
      </c>
      <c r="B72" s="70">
        <v>2018</v>
      </c>
      <c r="C72" s="71">
        <v>49.82</v>
      </c>
      <c r="D72" s="71">
        <v>55.37</v>
      </c>
      <c r="E72" s="71">
        <v>48.87</v>
      </c>
      <c r="F72" s="71">
        <v>47.62</v>
      </c>
      <c r="G72" s="71">
        <v>52.66</v>
      </c>
      <c r="H72" s="71">
        <v>46.48</v>
      </c>
      <c r="J72" s="72">
        <f t="shared" si="10"/>
        <v>119.06488311038881</v>
      </c>
      <c r="K72" s="72">
        <f t="shared" si="11"/>
        <v>112.49732963042085</v>
      </c>
      <c r="L72" s="72">
        <f t="shared" si="12"/>
        <v>101.12041770912651</v>
      </c>
      <c r="P72" s="79">
        <f t="shared" si="13"/>
        <v>100.92963908129784</v>
      </c>
      <c r="Q72" s="79">
        <f t="shared" si="14"/>
        <v>115.26623032018399</v>
      </c>
    </row>
    <row r="73" spans="1:17" x14ac:dyDescent="0.25">
      <c r="A73" s="70" t="s">
        <v>301</v>
      </c>
      <c r="B73" s="70">
        <v>2018</v>
      </c>
      <c r="C73" s="71">
        <v>50.33</v>
      </c>
      <c r="D73" s="71">
        <v>55.4</v>
      </c>
      <c r="E73" s="71">
        <v>49.46</v>
      </c>
      <c r="F73" s="71">
        <v>47.9</v>
      </c>
      <c r="G73" s="71">
        <v>53.28</v>
      </c>
      <c r="H73" s="71">
        <v>47.24</v>
      </c>
      <c r="J73" s="72">
        <f t="shared" si="10"/>
        <v>119.76497062132768</v>
      </c>
      <c r="K73" s="72">
        <f t="shared" si="11"/>
        <v>113.82183294167913</v>
      </c>
      <c r="L73" s="72">
        <f t="shared" si="12"/>
        <v>102.77384966822585</v>
      </c>
      <c r="P73" s="79">
        <f t="shared" si="13"/>
        <v>100.98432373313891</v>
      </c>
      <c r="Q73" s="79">
        <f t="shared" si="14"/>
        <v>116.65782180553101</v>
      </c>
    </row>
    <row r="74" spans="1:17" x14ac:dyDescent="0.25">
      <c r="A74" s="70" t="s">
        <v>302</v>
      </c>
      <c r="B74" s="70">
        <v>2019</v>
      </c>
      <c r="C74" s="71">
        <v>52.2</v>
      </c>
      <c r="D74" s="71">
        <v>59.48</v>
      </c>
      <c r="E74" s="71">
        <v>50.98</v>
      </c>
      <c r="F74" s="71">
        <v>49.96</v>
      </c>
      <c r="G74" s="71">
        <v>55.77</v>
      </c>
      <c r="H74" s="71">
        <v>46.67</v>
      </c>
      <c r="J74" s="72">
        <f t="shared" si="10"/>
        <v>124.91561445180648</v>
      </c>
      <c r="K74" s="72">
        <f t="shared" si="11"/>
        <v>119.14120914334545</v>
      </c>
      <c r="L74" s="72">
        <f t="shared" si="12"/>
        <v>101.53377569890134</v>
      </c>
      <c r="P74" s="79">
        <f t="shared" si="13"/>
        <v>108.42143638352168</v>
      </c>
      <c r="Q74" s="79">
        <f t="shared" si="14"/>
        <v>120.24293885252668</v>
      </c>
    </row>
    <row r="75" spans="1:17" x14ac:dyDescent="0.25">
      <c r="A75" s="70" t="s">
        <v>303</v>
      </c>
      <c r="B75" s="70">
        <v>2019</v>
      </c>
      <c r="C75" s="71">
        <v>53.36</v>
      </c>
      <c r="D75" s="71">
        <v>58.2</v>
      </c>
      <c r="E75" s="71">
        <v>52.52</v>
      </c>
      <c r="F75" s="71">
        <v>52.36</v>
      </c>
      <c r="G75" s="71">
        <v>55.97</v>
      </c>
      <c r="H75" s="71">
        <v>47.35</v>
      </c>
      <c r="J75" s="72">
        <f t="shared" si="10"/>
        <v>130.9163645455682</v>
      </c>
      <c r="K75" s="72">
        <f t="shared" si="11"/>
        <v>119.5684682760094</v>
      </c>
      <c r="L75" s="72">
        <f t="shared" si="12"/>
        <v>103.01316218862181</v>
      </c>
      <c r="P75" s="79">
        <f t="shared" si="13"/>
        <v>106.08822457163689</v>
      </c>
      <c r="Q75" s="79">
        <f t="shared" si="14"/>
        <v>123.87522849224604</v>
      </c>
    </row>
    <row r="76" spans="1:17" x14ac:dyDescent="0.25">
      <c r="A76" s="70" t="s">
        <v>304</v>
      </c>
      <c r="B76" s="70">
        <v>2019</v>
      </c>
      <c r="C76" s="71">
        <v>53.65</v>
      </c>
      <c r="D76" s="71">
        <v>59.62</v>
      </c>
      <c r="E76" s="71">
        <v>52.63</v>
      </c>
      <c r="F76" s="71">
        <v>53.39</v>
      </c>
      <c r="G76" s="71">
        <v>55.43</v>
      </c>
      <c r="H76" s="71">
        <v>48.13</v>
      </c>
      <c r="J76" s="72">
        <f t="shared" si="10"/>
        <v>133.49168646080761</v>
      </c>
      <c r="K76" s="72">
        <f t="shared" si="11"/>
        <v>118.41486861781672</v>
      </c>
      <c r="L76" s="72">
        <f t="shared" si="12"/>
        <v>104.71010551506583</v>
      </c>
      <c r="P76" s="79">
        <f t="shared" si="13"/>
        <v>108.67663142544659</v>
      </c>
      <c r="Q76" s="79">
        <f t="shared" si="14"/>
        <v>124.13467775222597</v>
      </c>
    </row>
    <row r="77" spans="1:17" x14ac:dyDescent="0.25">
      <c r="A77" s="70" t="s">
        <v>305</v>
      </c>
      <c r="B77" s="70">
        <v>2019</v>
      </c>
      <c r="C77" s="71">
        <v>55.06</v>
      </c>
      <c r="D77" s="71">
        <v>59.26</v>
      </c>
      <c r="E77" s="71">
        <v>54.32</v>
      </c>
      <c r="F77" s="71">
        <v>54.75</v>
      </c>
      <c r="G77" s="71">
        <v>56.51</v>
      </c>
      <c r="H77" s="71">
        <v>50.67</v>
      </c>
      <c r="J77" s="72">
        <f t="shared" si="10"/>
        <v>136.89211151393926</v>
      </c>
      <c r="K77" s="72">
        <f t="shared" si="11"/>
        <v>120.7220679342021</v>
      </c>
      <c r="L77" s="72">
        <f t="shared" si="12"/>
        <v>110.23604916784511</v>
      </c>
      <c r="P77" s="79">
        <f t="shared" si="13"/>
        <v>108.02041560335398</v>
      </c>
      <c r="Q77" s="79">
        <f t="shared" si="14"/>
        <v>128.1207618373725</v>
      </c>
    </row>
    <row r="78" spans="1:17" x14ac:dyDescent="0.25">
      <c r="A78" s="70" t="s">
        <v>306</v>
      </c>
      <c r="B78" s="70">
        <v>2020</v>
      </c>
      <c r="C78" s="71">
        <v>56.58</v>
      </c>
      <c r="D78" s="71">
        <v>58.86</v>
      </c>
      <c r="E78" s="71">
        <v>56.17</v>
      </c>
      <c r="F78" s="71">
        <v>56.21</v>
      </c>
      <c r="G78" s="71">
        <v>58.73</v>
      </c>
      <c r="H78" s="71">
        <v>50.6</v>
      </c>
      <c r="J78" s="72">
        <f t="shared" si="10"/>
        <v>140.54256782097764</v>
      </c>
      <c r="K78" s="72">
        <f t="shared" si="11"/>
        <v>125.46464430677207</v>
      </c>
      <c r="L78" s="72">
        <f t="shared" si="12"/>
        <v>110.0837593821386</v>
      </c>
      <c r="P78" s="79">
        <f t="shared" si="13"/>
        <v>107.29128691213998</v>
      </c>
      <c r="Q78" s="79">
        <f t="shared" si="14"/>
        <v>132.48422666430807</v>
      </c>
    </row>
    <row r="79" spans="1:17" x14ac:dyDescent="0.25">
      <c r="A79" s="70" t="s">
        <v>307</v>
      </c>
      <c r="B79" s="70">
        <v>2020</v>
      </c>
      <c r="C79" s="71">
        <v>57.59</v>
      </c>
      <c r="D79" s="71">
        <v>60.82</v>
      </c>
      <c r="E79" s="71">
        <v>57.01</v>
      </c>
      <c r="F79" s="71">
        <v>56.89</v>
      </c>
      <c r="G79" s="71">
        <v>59.23</v>
      </c>
      <c r="H79" s="71">
        <v>53.51</v>
      </c>
      <c r="J79" s="72">
        <f t="shared" si="10"/>
        <v>142.24278034754346</v>
      </c>
      <c r="K79" s="72">
        <f t="shared" si="11"/>
        <v>126.53279213843196</v>
      </c>
      <c r="L79" s="72">
        <f t="shared" si="12"/>
        <v>116.41466333079518</v>
      </c>
      <c r="P79" s="79">
        <f t="shared" si="13"/>
        <v>110.86401749908859</v>
      </c>
      <c r="Q79" s="79">
        <f t="shared" si="14"/>
        <v>134.4654755587004</v>
      </c>
    </row>
    <row r="80" spans="1:17" x14ac:dyDescent="0.25">
      <c r="A80" s="70" t="s">
        <v>308</v>
      </c>
      <c r="B80" s="70">
        <v>2020</v>
      </c>
      <c r="C80" s="71">
        <v>57.3</v>
      </c>
      <c r="D80" s="71">
        <v>60.52</v>
      </c>
      <c r="E80" s="71">
        <v>56.73</v>
      </c>
      <c r="F80" s="71">
        <v>56.44</v>
      </c>
      <c r="G80" s="71">
        <v>59.47</v>
      </c>
      <c r="H80" s="71">
        <v>52.34</v>
      </c>
      <c r="J80" s="72">
        <f t="shared" si="10"/>
        <v>141.11763970496312</v>
      </c>
      <c r="K80" s="72">
        <f t="shared" si="11"/>
        <v>127.04550309762872</v>
      </c>
      <c r="L80" s="72">
        <f t="shared" si="12"/>
        <v>113.86924834112912</v>
      </c>
      <c r="P80" s="79">
        <f t="shared" si="13"/>
        <v>110.3171709806781</v>
      </c>
      <c r="Q80" s="79">
        <f t="shared" si="14"/>
        <v>133.80505926056964</v>
      </c>
    </row>
    <row r="81" spans="1:17" x14ac:dyDescent="0.25">
      <c r="A81" s="70" t="s">
        <v>309</v>
      </c>
      <c r="B81" s="70">
        <v>2020</v>
      </c>
      <c r="C81" s="71">
        <v>58.54</v>
      </c>
      <c r="D81" s="71">
        <v>59.42</v>
      </c>
      <c r="E81" s="71">
        <v>58.37</v>
      </c>
      <c r="F81" s="71">
        <v>58</v>
      </c>
      <c r="G81" s="71">
        <v>59.76</v>
      </c>
      <c r="H81" s="71">
        <v>55.12</v>
      </c>
      <c r="J81" s="72">
        <f t="shared" si="10"/>
        <v>145.01812726590825</v>
      </c>
      <c r="K81" s="72">
        <f t="shared" si="11"/>
        <v>127.66502883999146</v>
      </c>
      <c r="L81" s="72">
        <f t="shared" si="12"/>
        <v>119.91732840204503</v>
      </c>
      <c r="P81" s="79">
        <f t="shared" si="13"/>
        <v>108.31206707983961</v>
      </c>
      <c r="Q81" s="79">
        <f t="shared" si="14"/>
        <v>137.67321186390708</v>
      </c>
    </row>
    <row r="82" spans="1:17" x14ac:dyDescent="0.25">
      <c r="A82" s="70" t="s">
        <v>310</v>
      </c>
      <c r="B82" s="70">
        <v>2021</v>
      </c>
      <c r="C82" s="71">
        <v>59.29</v>
      </c>
      <c r="D82" s="71">
        <v>62.02</v>
      </c>
      <c r="E82" s="71">
        <v>58.76</v>
      </c>
      <c r="F82" s="71">
        <v>57.99</v>
      </c>
      <c r="G82" s="71">
        <v>62.45</v>
      </c>
      <c r="H82" s="71">
        <v>53.46</v>
      </c>
      <c r="J82" s="72">
        <f t="shared" si="10"/>
        <v>144.99312414051758</v>
      </c>
      <c r="K82" s="72">
        <f t="shared" si="11"/>
        <v>133.41166417432174</v>
      </c>
      <c r="L82" s="72">
        <f t="shared" si="12"/>
        <v>116.30588491243338</v>
      </c>
      <c r="P82" s="79">
        <f t="shared" si="13"/>
        <v>113.05140357273061</v>
      </c>
      <c r="Q82" s="79">
        <f t="shared" si="14"/>
        <v>138.59307742201784</v>
      </c>
    </row>
    <row r="83" spans="1:17" x14ac:dyDescent="0.25">
      <c r="A83" s="70" t="s">
        <v>311</v>
      </c>
      <c r="B83" s="70">
        <v>2021</v>
      </c>
      <c r="C83" s="71">
        <v>61.39</v>
      </c>
      <c r="D83" s="71">
        <v>64.84</v>
      </c>
      <c r="E83" s="71">
        <v>60.71</v>
      </c>
      <c r="F83" s="71">
        <v>61.02</v>
      </c>
      <c r="G83" s="71">
        <v>63.17</v>
      </c>
      <c r="H83" s="71">
        <v>56.38</v>
      </c>
      <c r="J83" s="72">
        <f t="shared" si="10"/>
        <v>152.56907113389175</v>
      </c>
      <c r="K83" s="72">
        <f t="shared" si="11"/>
        <v>134.94979705191201</v>
      </c>
      <c r="L83" s="72">
        <f t="shared" si="12"/>
        <v>122.65854454476232</v>
      </c>
      <c r="P83" s="79">
        <f t="shared" si="13"/>
        <v>118.19176084578929</v>
      </c>
      <c r="Q83" s="79">
        <f t="shared" si="14"/>
        <v>143.19240521257151</v>
      </c>
    </row>
    <row r="84" spans="1:17" x14ac:dyDescent="0.25">
      <c r="A84" s="70" t="s">
        <v>312</v>
      </c>
      <c r="B84" s="70">
        <v>2021</v>
      </c>
      <c r="C84" s="71">
        <v>62.47</v>
      </c>
      <c r="D84" s="71">
        <v>65.66</v>
      </c>
      <c r="E84" s="71">
        <v>61.84</v>
      </c>
      <c r="F84" s="71">
        <v>61.83</v>
      </c>
      <c r="G84" s="71">
        <v>64.92</v>
      </c>
      <c r="H84" s="71">
        <v>56.6</v>
      </c>
      <c r="J84" s="72">
        <f t="shared" si="10"/>
        <v>154.59432429053632</v>
      </c>
      <c r="K84" s="72">
        <f t="shared" si="11"/>
        <v>138.68831446272165</v>
      </c>
      <c r="L84" s="72">
        <f t="shared" si="12"/>
        <v>123.13716958555423</v>
      </c>
      <c r="P84" s="79">
        <f t="shared" si="13"/>
        <v>119.68647466277798</v>
      </c>
      <c r="Q84" s="79">
        <f t="shared" si="14"/>
        <v>145.85765670145648</v>
      </c>
    </row>
    <row r="85" spans="1:17" x14ac:dyDescent="0.25">
      <c r="A85" s="70" t="s">
        <v>313</v>
      </c>
      <c r="B85" s="70">
        <v>2021</v>
      </c>
      <c r="C85" s="71">
        <v>64.09</v>
      </c>
      <c r="D85" s="71">
        <v>67.930000000000007</v>
      </c>
      <c r="E85" s="71">
        <v>63.33</v>
      </c>
      <c r="F85" s="71">
        <v>63.57</v>
      </c>
      <c r="G85" s="71">
        <v>66.91</v>
      </c>
      <c r="H85" s="71">
        <v>57.14</v>
      </c>
      <c r="J85" s="72">
        <f t="shared" si="10"/>
        <v>158.94486810851359</v>
      </c>
      <c r="K85" s="72">
        <f t="shared" si="11"/>
        <v>142.93954283272805</v>
      </c>
      <c r="L85" s="72">
        <f t="shared" si="12"/>
        <v>124.31197650386166</v>
      </c>
      <c r="P85" s="79">
        <f t="shared" si="13"/>
        <v>123.82427998541743</v>
      </c>
      <c r="Q85" s="79">
        <f t="shared" si="14"/>
        <v>149.37201485936674</v>
      </c>
    </row>
    <row r="86" spans="1:17" x14ac:dyDescent="0.25">
      <c r="A86" s="70" t="s">
        <v>314</v>
      </c>
      <c r="B86" s="70">
        <v>2022</v>
      </c>
      <c r="C86" s="71">
        <v>67.430000000000007</v>
      </c>
      <c r="D86" s="71">
        <v>74.58</v>
      </c>
      <c r="E86" s="71">
        <v>66.040000000000006</v>
      </c>
      <c r="F86" s="71">
        <v>67.67</v>
      </c>
      <c r="G86" s="71">
        <v>69.55</v>
      </c>
      <c r="H86" s="71">
        <v>60.91</v>
      </c>
      <c r="J86" s="72">
        <f t="shared" si="10"/>
        <v>169.19614951868985</v>
      </c>
      <c r="K86" s="72">
        <f t="shared" si="11"/>
        <v>148.57936338389234</v>
      </c>
      <c r="L86" s="72">
        <f t="shared" si="12"/>
        <v>132.51386924834114</v>
      </c>
      <c r="P86" s="79">
        <f t="shared" si="13"/>
        <v>135.94604447685018</v>
      </c>
      <c r="Q86" s="79">
        <f t="shared" si="14"/>
        <v>155.76390117341828</v>
      </c>
    </row>
    <row r="87" spans="1:17" x14ac:dyDescent="0.25">
      <c r="A87" s="70" t="s">
        <v>315</v>
      </c>
      <c r="B87" s="70">
        <v>2022</v>
      </c>
      <c r="C87" s="71">
        <v>69.8</v>
      </c>
      <c r="D87" s="71">
        <v>74.75</v>
      </c>
      <c r="E87" s="71">
        <v>68.83</v>
      </c>
      <c r="F87" s="71">
        <v>70.3</v>
      </c>
      <c r="G87" s="71">
        <v>71.27</v>
      </c>
      <c r="H87" s="71">
        <v>64.72</v>
      </c>
      <c r="J87" s="72">
        <f t="shared" si="10"/>
        <v>175.77197149643706</v>
      </c>
      <c r="K87" s="72">
        <f t="shared" si="11"/>
        <v>152.25379192480239</v>
      </c>
      <c r="L87" s="72">
        <f t="shared" si="12"/>
        <v>140.80278472751007</v>
      </c>
      <c r="P87" s="79">
        <f t="shared" si="13"/>
        <v>136.25592417061611</v>
      </c>
      <c r="Q87" s="79">
        <f t="shared" si="14"/>
        <v>162.34447785836431</v>
      </c>
    </row>
    <row r="88" spans="1:17" x14ac:dyDescent="0.25">
      <c r="A88" s="70" t="s">
        <v>316</v>
      </c>
      <c r="B88" s="70">
        <v>2022</v>
      </c>
      <c r="C88" s="71">
        <v>71.72</v>
      </c>
      <c r="D88" s="71">
        <v>76.59</v>
      </c>
      <c r="E88" s="71">
        <v>70.760000000000005</v>
      </c>
      <c r="F88" s="71">
        <v>73.2</v>
      </c>
      <c r="G88" s="71">
        <v>73.28</v>
      </c>
      <c r="H88" s="71">
        <v>64.11</v>
      </c>
      <c r="J88" s="72">
        <f t="shared" si="10"/>
        <v>183.02287785973249</v>
      </c>
      <c r="K88" s="72">
        <f t="shared" si="11"/>
        <v>156.54774620807521</v>
      </c>
      <c r="L88" s="72">
        <f t="shared" si="12"/>
        <v>139.47568802349616</v>
      </c>
      <c r="P88" s="79">
        <f t="shared" si="13"/>
        <v>139.60991615020052</v>
      </c>
      <c r="Q88" s="79">
        <f t="shared" si="14"/>
        <v>166.89663305619439</v>
      </c>
    </row>
    <row r="89" spans="1:17" x14ac:dyDescent="0.25">
      <c r="A89" s="70" t="s">
        <v>317</v>
      </c>
      <c r="B89" s="70">
        <v>2022</v>
      </c>
      <c r="C89" s="71">
        <v>74.959999999999994</v>
      </c>
      <c r="D89" s="71">
        <v>78.89</v>
      </c>
      <c r="E89" s="71">
        <v>74.19</v>
      </c>
      <c r="F89" s="71">
        <v>77.81</v>
      </c>
      <c r="G89" s="71">
        <v>75.62</v>
      </c>
      <c r="H89" s="71">
        <v>67.099999999999994</v>
      </c>
      <c r="J89" s="72">
        <f t="shared" si="10"/>
        <v>194.54931866483312</v>
      </c>
      <c r="K89" s="72">
        <f t="shared" si="11"/>
        <v>161.54667806024355</v>
      </c>
      <c r="L89" s="72">
        <f t="shared" si="12"/>
        <v>145.9806374415316</v>
      </c>
      <c r="P89" s="79">
        <f t="shared" si="13"/>
        <v>143.802406124681</v>
      </c>
      <c r="Q89" s="79">
        <f t="shared" si="14"/>
        <v>174.9867327082965</v>
      </c>
    </row>
    <row r="90" spans="1:17" x14ac:dyDescent="0.25">
      <c r="A90" s="70" t="s">
        <v>318</v>
      </c>
      <c r="B90" s="70">
        <v>2023</v>
      </c>
      <c r="C90" s="71">
        <v>76.8</v>
      </c>
      <c r="D90" s="71">
        <v>80.569999999999993</v>
      </c>
      <c r="E90" s="71">
        <v>76.06</v>
      </c>
      <c r="F90" s="71">
        <v>77.39</v>
      </c>
      <c r="G90" s="71">
        <v>78.39</v>
      </c>
      <c r="H90" s="71">
        <v>70.94</v>
      </c>
      <c r="J90" s="72">
        <f t="shared" si="10"/>
        <v>193.49918739842482</v>
      </c>
      <c r="K90" s="72">
        <f t="shared" si="11"/>
        <v>167.46421704763941</v>
      </c>
      <c r="L90" s="72">
        <f t="shared" si="12"/>
        <v>154.33481997171762</v>
      </c>
      <c r="P90" s="79">
        <f t="shared" si="13"/>
        <v>146.86474662777979</v>
      </c>
      <c r="Q90" s="79">
        <f t="shared" si="14"/>
        <v>179.3973701279557</v>
      </c>
    </row>
    <row r="91" spans="1:17" x14ac:dyDescent="0.25">
      <c r="A91" s="70" t="s">
        <v>319</v>
      </c>
      <c r="B91" s="70">
        <v>2023</v>
      </c>
      <c r="C91" s="71">
        <v>79.53</v>
      </c>
      <c r="D91" s="71">
        <v>83.88</v>
      </c>
      <c r="E91" s="71">
        <v>78.67</v>
      </c>
      <c r="F91" s="71">
        <v>80.180000000000007</v>
      </c>
      <c r="G91" s="71">
        <v>80.3</v>
      </c>
      <c r="H91" s="71">
        <v>76.02</v>
      </c>
      <c r="J91" s="72">
        <f t="shared" si="10"/>
        <v>200.47505938242284</v>
      </c>
      <c r="K91" s="72">
        <f t="shared" si="11"/>
        <v>171.54454176458023</v>
      </c>
      <c r="L91" s="72">
        <f t="shared" si="12"/>
        <v>165.3867072772762</v>
      </c>
      <c r="P91" s="79">
        <f t="shared" si="13"/>
        <v>152.89828654757565</v>
      </c>
      <c r="Q91" s="79">
        <f t="shared" si="14"/>
        <v>185.5533934783891</v>
      </c>
    </row>
    <row r="92" spans="1:17" x14ac:dyDescent="0.25">
      <c r="A92" s="70" t="s">
        <v>320</v>
      </c>
      <c r="B92" s="70">
        <v>2023</v>
      </c>
      <c r="C92" s="71">
        <v>79.52</v>
      </c>
      <c r="D92" s="71">
        <v>86.52</v>
      </c>
      <c r="E92" s="71">
        <v>78.150000000000006</v>
      </c>
      <c r="F92" s="71">
        <v>81.99</v>
      </c>
      <c r="G92" s="71">
        <v>79.38</v>
      </c>
      <c r="H92" s="71">
        <v>74.849999999999994</v>
      </c>
      <c r="J92" s="72">
        <f t="shared" si="10"/>
        <v>205.00062507813476</v>
      </c>
      <c r="K92" s="72">
        <f t="shared" si="11"/>
        <v>169.57914975432601</v>
      </c>
      <c r="L92" s="72">
        <f t="shared" si="12"/>
        <v>162.84129228761012</v>
      </c>
      <c r="P92" s="79">
        <f t="shared" si="13"/>
        <v>157.71053590958803</v>
      </c>
      <c r="Q92" s="79">
        <f t="shared" si="14"/>
        <v>184.32690606757478</v>
      </c>
    </row>
    <row r="93" spans="1:17" x14ac:dyDescent="0.25">
      <c r="A93" s="70" t="s">
        <v>321</v>
      </c>
      <c r="B93" s="70">
        <v>2023</v>
      </c>
      <c r="C93" s="71">
        <v>82.31</v>
      </c>
      <c r="D93" s="71">
        <v>82.14</v>
      </c>
      <c r="E93" s="71">
        <v>82.31</v>
      </c>
      <c r="F93" s="71">
        <v>82.74</v>
      </c>
      <c r="G93" s="71">
        <v>83.97</v>
      </c>
      <c r="H93" s="71">
        <v>76.599999999999994</v>
      </c>
      <c r="J93" s="72">
        <f t="shared" si="10"/>
        <v>206.87585948243532</v>
      </c>
      <c r="K93" s="72">
        <f t="shared" si="11"/>
        <v>179.38474684896391</v>
      </c>
      <c r="L93" s="72">
        <f t="shared" si="12"/>
        <v>166.64853693027305</v>
      </c>
      <c r="P93" s="79">
        <f t="shared" si="13"/>
        <v>149.72657674079474</v>
      </c>
      <c r="Q93" s="79">
        <f t="shared" si="14"/>
        <v>194.13880535408933</v>
      </c>
    </row>
    <row r="94" spans="1:17" x14ac:dyDescent="0.25">
      <c r="A94" s="70" t="s">
        <v>322</v>
      </c>
      <c r="B94" s="70">
        <v>2024</v>
      </c>
      <c r="C94" s="71">
        <v>83.65</v>
      </c>
      <c r="D94" s="71">
        <v>84.14</v>
      </c>
      <c r="E94" s="71">
        <v>83.48</v>
      </c>
      <c r="F94" s="71">
        <v>84.23</v>
      </c>
      <c r="G94" s="71">
        <v>85.04</v>
      </c>
      <c r="H94" s="71">
        <v>78.27</v>
      </c>
      <c r="J94" s="72">
        <f t="shared" si="10"/>
        <v>210.60132516564573</v>
      </c>
      <c r="K94" s="72">
        <f t="shared" si="11"/>
        <v>181.67058320871612</v>
      </c>
      <c r="L94" s="72">
        <f t="shared" si="12"/>
        <v>170.28173610355705</v>
      </c>
      <c r="P94" s="79">
        <f t="shared" si="13"/>
        <v>153.37222019686473</v>
      </c>
      <c r="Q94" s="79">
        <f t="shared" si="14"/>
        <v>196.89840202842151</v>
      </c>
    </row>
    <row r="95" spans="1:17" x14ac:dyDescent="0.25">
      <c r="A95" s="70" t="s">
        <v>323</v>
      </c>
      <c r="B95" s="70">
        <v>2024</v>
      </c>
      <c r="C95" s="71">
        <v>87.48</v>
      </c>
      <c r="D95" s="71">
        <v>89.43</v>
      </c>
      <c r="E95" s="71">
        <v>86.96</v>
      </c>
      <c r="F95" s="71">
        <v>87.47</v>
      </c>
      <c r="G95" s="71">
        <v>89.17</v>
      </c>
      <c r="H95" s="71">
        <v>82.71</v>
      </c>
      <c r="J95" s="72">
        <f t="shared" si="10"/>
        <v>218.70233779222406</v>
      </c>
      <c r="K95" s="72">
        <f t="shared" si="11"/>
        <v>190.49348429822689</v>
      </c>
      <c r="L95" s="72">
        <f t="shared" si="12"/>
        <v>179.94125965408463</v>
      </c>
      <c r="P95" s="79">
        <f t="shared" si="13"/>
        <v>163.0149471381699</v>
      </c>
      <c r="Q95" s="79">
        <f t="shared" si="14"/>
        <v>205.10643316233268</v>
      </c>
    </row>
    <row r="96" spans="1:17" x14ac:dyDescent="0.25">
      <c r="A96" s="70" t="s">
        <v>324</v>
      </c>
      <c r="B96" s="70">
        <v>2024</v>
      </c>
      <c r="C96" s="71">
        <v>89.63</v>
      </c>
      <c r="D96" s="71">
        <v>90.61</v>
      </c>
      <c r="E96" s="71">
        <v>89.35</v>
      </c>
      <c r="F96" s="71">
        <v>88.15</v>
      </c>
      <c r="G96" s="71">
        <v>91.84</v>
      </c>
      <c r="H96" s="71">
        <v>87.01</v>
      </c>
      <c r="J96" s="72">
        <f t="shared" si="10"/>
        <v>220.40255031878985</v>
      </c>
      <c r="K96" s="72">
        <f t="shared" si="11"/>
        <v>196.19739371929077</v>
      </c>
      <c r="L96" s="72">
        <f t="shared" si="12"/>
        <v>189.29620363319918</v>
      </c>
      <c r="P96" s="79">
        <f t="shared" si="13"/>
        <v>165.16587677725119</v>
      </c>
      <c r="Q96" s="79">
        <f t="shared" si="14"/>
        <v>210.74355799280622</v>
      </c>
    </row>
    <row r="97" spans="1:17" x14ac:dyDescent="0.25">
      <c r="A97" s="70" t="s">
        <v>325</v>
      </c>
      <c r="B97" s="70">
        <v>2024</v>
      </c>
      <c r="C97" s="71">
        <v>90.54</v>
      </c>
      <c r="D97" s="71">
        <v>90.87</v>
      </c>
      <c r="E97" s="71">
        <v>90.42</v>
      </c>
      <c r="F97" s="71">
        <v>90.64</v>
      </c>
      <c r="G97" s="71">
        <v>91.68</v>
      </c>
      <c r="H97" s="71">
        <v>87.07</v>
      </c>
      <c r="J97" s="72">
        <f t="shared" si="10"/>
        <v>226.62832854106765</v>
      </c>
      <c r="K97" s="72">
        <f t="shared" si="11"/>
        <v>195.85558641315961</v>
      </c>
      <c r="L97" s="72">
        <f t="shared" si="12"/>
        <v>189.42673773523333</v>
      </c>
      <c r="P97" s="79">
        <f t="shared" si="13"/>
        <v>165.63981042654029</v>
      </c>
      <c r="Q97" s="79">
        <f t="shared" si="14"/>
        <v>213.26729170352027</v>
      </c>
    </row>
    <row r="98" spans="1:17" x14ac:dyDescent="0.25">
      <c r="A98" s="70" t="s">
        <v>326</v>
      </c>
      <c r="B98" s="70">
        <v>2025</v>
      </c>
      <c r="C98" s="71">
        <v>94.79</v>
      </c>
      <c r="D98" s="71">
        <v>96.88</v>
      </c>
      <c r="E98" s="71">
        <v>94</v>
      </c>
      <c r="F98" s="71">
        <v>95.05</v>
      </c>
      <c r="G98" s="71">
        <v>95.21</v>
      </c>
      <c r="H98" s="71">
        <v>92.96</v>
      </c>
      <c r="J98" s="72">
        <f t="shared" si="10"/>
        <v>237.6547068383548</v>
      </c>
      <c r="K98" s="72">
        <f t="shared" si="11"/>
        <v>203.39671010467848</v>
      </c>
      <c r="L98" s="72">
        <f t="shared" si="12"/>
        <v>202.24083541825303</v>
      </c>
      <c r="P98" s="79">
        <f t="shared" si="13"/>
        <v>176.59496901203062</v>
      </c>
      <c r="Q98" s="79">
        <f t="shared" si="14"/>
        <v>221.7111858010496</v>
      </c>
    </row>
    <row r="99" spans="1:17" x14ac:dyDescent="0.25">
      <c r="A99" s="70" t="s">
        <v>327</v>
      </c>
      <c r="B99" s="70">
        <v>2025</v>
      </c>
      <c r="C99" s="71">
        <v>98.7</v>
      </c>
      <c r="D99" s="71">
        <v>98.14</v>
      </c>
      <c r="E99" s="71">
        <v>98.92</v>
      </c>
      <c r="F99" s="71">
        <v>98.13</v>
      </c>
      <c r="G99" s="71">
        <v>99.52</v>
      </c>
      <c r="H99" s="71">
        <v>97.9</v>
      </c>
      <c r="J99" s="72">
        <f t="shared" si="10"/>
        <v>245.35566945868234</v>
      </c>
      <c r="K99" s="72">
        <f t="shared" si="11"/>
        <v>212.60414441358682</v>
      </c>
      <c r="L99" s="72">
        <f t="shared" si="12"/>
        <v>212.98814315239861</v>
      </c>
      <c r="P99" s="79">
        <f t="shared" si="13"/>
        <v>178.89172438935472</v>
      </c>
      <c r="Q99" s="79">
        <f t="shared" si="14"/>
        <v>233.31564361106203</v>
      </c>
    </row>
    <row r="100" spans="1:17" x14ac:dyDescent="0.25">
      <c r="A100" s="70" t="s">
        <v>328</v>
      </c>
      <c r="B100" s="70">
        <v>2025</v>
      </c>
      <c r="C100" s="71">
        <v>101.58</v>
      </c>
      <c r="D100" s="71">
        <v>100.94</v>
      </c>
      <c r="E100" s="71">
        <v>101.82</v>
      </c>
      <c r="F100" s="71">
        <v>102.76</v>
      </c>
      <c r="G100" s="71">
        <v>100.43</v>
      </c>
      <c r="H100" s="71">
        <v>101.7</v>
      </c>
      <c r="J100" s="72">
        <f t="shared" si="10"/>
        <v>256.93211651456431</v>
      </c>
      <c r="K100" s="72">
        <f t="shared" si="11"/>
        <v>214.5481734672079</v>
      </c>
      <c r="L100" s="72">
        <f t="shared" si="12"/>
        <v>221.25530294789516</v>
      </c>
      <c r="P100" s="79">
        <f t="shared" si="13"/>
        <v>183.99562522785271</v>
      </c>
      <c r="Q100" s="79">
        <f t="shared" si="14"/>
        <v>240.15566955598797</v>
      </c>
    </row>
    <row r="101" spans="1:17" x14ac:dyDescent="0.25">
      <c r="A101" s="70" t="s">
        <v>329</v>
      </c>
      <c r="B101" s="70">
        <v>2025</v>
      </c>
      <c r="C101" s="71">
        <v>104.93</v>
      </c>
      <c r="D101" s="71">
        <v>104.04</v>
      </c>
      <c r="E101" s="71">
        <v>105.26</v>
      </c>
      <c r="F101" s="71">
        <v>104.06</v>
      </c>
      <c r="G101" s="71">
        <v>104.84</v>
      </c>
      <c r="H101" s="71">
        <v>107.44</v>
      </c>
      <c r="J101" s="72">
        <f t="shared" si="10"/>
        <v>260.18252281535194</v>
      </c>
      <c r="K101" s="72">
        <f t="shared" si="11"/>
        <v>223.96923734244822</v>
      </c>
      <c r="L101" s="72">
        <f t="shared" si="12"/>
        <v>233.74306537582945</v>
      </c>
      <c r="P101" s="79">
        <f t="shared" si="13"/>
        <v>189.64637258476122</v>
      </c>
      <c r="Q101" s="79">
        <f t="shared" si="14"/>
        <v>248.26935550445194</v>
      </c>
    </row>
    <row r="102" spans="1:17" x14ac:dyDescent="0.25">
      <c r="A102" s="70" t="s">
        <v>330</v>
      </c>
      <c r="B102" s="70">
        <v>2026</v>
      </c>
      <c r="C102" s="71">
        <v>108.36</v>
      </c>
      <c r="D102" s="71">
        <v>106.26</v>
      </c>
      <c r="E102" s="71">
        <v>109.17</v>
      </c>
      <c r="F102" s="71">
        <v>109.04</v>
      </c>
      <c r="G102" s="71">
        <v>107.22</v>
      </c>
      <c r="H102" s="71">
        <v>109.77</v>
      </c>
      <c r="J102" s="72">
        <f t="shared" si="10"/>
        <v>272.63407925990754</v>
      </c>
      <c r="K102" s="72">
        <f t="shared" si="11"/>
        <v>229.05362102114935</v>
      </c>
      <c r="L102" s="72">
        <f t="shared" si="12"/>
        <v>238.81213967148921</v>
      </c>
      <c r="P102" s="79">
        <f t="shared" si="13"/>
        <v>193.69303682099891</v>
      </c>
      <c r="Q102" s="79">
        <f t="shared" si="14"/>
        <v>257.49159738192111</v>
      </c>
    </row>
    <row r="103" spans="1:17" x14ac:dyDescent="0.25">
      <c r="A103" s="70" t="s">
        <v>331</v>
      </c>
      <c r="B103" s="70">
        <v>2026</v>
      </c>
      <c r="C103" s="71">
        <v>111.24</v>
      </c>
      <c r="D103" s="71">
        <v>107.13</v>
      </c>
      <c r="E103" s="71">
        <v>112.84</v>
      </c>
      <c r="F103" s="71">
        <v>113.53</v>
      </c>
      <c r="G103" s="71">
        <v>108.46</v>
      </c>
      <c r="H103" s="71">
        <v>113.34</v>
      </c>
      <c r="J103" s="72">
        <f t="shared" si="10"/>
        <v>283.86048256032007</v>
      </c>
      <c r="K103" s="72">
        <f t="shared" si="11"/>
        <v>231.70262764366592</v>
      </c>
      <c r="L103" s="72">
        <f t="shared" si="12"/>
        <v>246.57891874252149</v>
      </c>
      <c r="P103" s="79">
        <f t="shared" si="13"/>
        <v>195.27889172438935</v>
      </c>
      <c r="Q103" s="79">
        <f t="shared" si="14"/>
        <v>266.14776814670682</v>
      </c>
    </row>
  </sheetData>
  <mergeCells count="2">
    <mergeCell ref="C4:H4"/>
    <mergeCell ref="J4:L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zoomScaleNormal="100" workbookViewId="0"/>
  </sheetViews>
  <sheetFormatPr defaultColWidth="8.85546875" defaultRowHeight="15" x14ac:dyDescent="0.25"/>
  <cols>
    <col min="1" max="1" width="10.5703125" customWidth="1"/>
    <col min="2" max="2" width="15.28515625" customWidth="1"/>
    <col min="5" max="5" width="3.85546875" customWidth="1"/>
    <col min="6" max="6" width="10.5703125" customWidth="1"/>
    <col min="7" max="7" width="15.28515625" customWidth="1"/>
    <col min="10" max="10" width="3.85546875" customWidth="1"/>
    <col min="11" max="11" width="10.5703125" customWidth="1"/>
    <col min="12" max="12" width="15.28515625" customWidth="1"/>
    <col min="15" max="15" width="9.140625" customWidth="1"/>
  </cols>
  <sheetData>
    <row r="1" spans="1:16" ht="18.75" customHeight="1" x14ac:dyDescent="0.3">
      <c r="A1" s="73" t="s">
        <v>464</v>
      </c>
      <c r="P1" s="16" t="s">
        <v>22</v>
      </c>
    </row>
    <row r="2" spans="1:16" x14ac:dyDescent="0.25">
      <c r="P2" s="18" t="s">
        <v>23</v>
      </c>
    </row>
    <row r="3" spans="1:16" ht="28.35" customHeight="1" x14ac:dyDescent="0.25">
      <c r="A3" s="7" t="s">
        <v>465</v>
      </c>
      <c r="B3" s="7"/>
      <c r="C3" s="7"/>
      <c r="D3" s="7"/>
      <c r="F3" s="7" t="s">
        <v>466</v>
      </c>
      <c r="G3" s="7"/>
      <c r="H3" s="7"/>
      <c r="I3" s="7"/>
      <c r="K3" s="7" t="s">
        <v>467</v>
      </c>
      <c r="L3" s="7"/>
      <c r="M3" s="7"/>
      <c r="N3" s="7"/>
      <c r="P3" s="21" t="s">
        <v>468</v>
      </c>
    </row>
    <row r="4" spans="1:16" ht="48" customHeight="1" x14ac:dyDescent="0.25">
      <c r="A4" s="80" t="s">
        <v>227</v>
      </c>
      <c r="B4" s="81" t="s">
        <v>469</v>
      </c>
      <c r="C4" s="81" t="s">
        <v>229</v>
      </c>
      <c r="D4" s="81" t="s">
        <v>230</v>
      </c>
      <c r="F4" s="80" t="s">
        <v>227</v>
      </c>
      <c r="G4" s="81" t="s">
        <v>469</v>
      </c>
      <c r="H4" s="81" t="s">
        <v>229</v>
      </c>
      <c r="I4" s="81" t="s">
        <v>230</v>
      </c>
      <c r="K4" s="80" t="s">
        <v>227</v>
      </c>
      <c r="L4" s="81" t="s">
        <v>469</v>
      </c>
      <c r="M4" s="81" t="s">
        <v>229</v>
      </c>
      <c r="N4" s="81" t="s">
        <v>230</v>
      </c>
    </row>
    <row r="5" spans="1:16" x14ac:dyDescent="0.25">
      <c r="A5" s="82" t="s">
        <v>470</v>
      </c>
      <c r="B5" s="83" t="s">
        <v>213</v>
      </c>
      <c r="C5" s="83" t="s">
        <v>213</v>
      </c>
      <c r="D5" s="83" t="s">
        <v>213</v>
      </c>
      <c r="F5" s="82" t="s">
        <v>470</v>
      </c>
      <c r="G5" s="84">
        <v>129.35</v>
      </c>
      <c r="H5" s="84">
        <v>125.96</v>
      </c>
      <c r="I5" s="84">
        <v>130.79</v>
      </c>
      <c r="K5" s="82" t="str">
        <f t="shared" ref="K5:K22" si="0">F5</f>
        <v>2008</v>
      </c>
      <c r="L5" s="84">
        <f t="shared" ref="L5:L22" si="1">G5/G$12*100</f>
        <v>159.53379378391713</v>
      </c>
      <c r="M5" s="84">
        <f t="shared" ref="M5:M22" si="2">H5/H$12*100</f>
        <v>324.97420020639834</v>
      </c>
      <c r="N5" s="84">
        <f t="shared" ref="N5:N22" si="3">I5/I$12*100</f>
        <v>131.89794271883824</v>
      </c>
    </row>
    <row r="6" spans="1:16" x14ac:dyDescent="0.25">
      <c r="A6" s="82" t="s">
        <v>471</v>
      </c>
      <c r="B6" s="83">
        <v>-24.8</v>
      </c>
      <c r="C6" s="83">
        <v>-7.6</v>
      </c>
      <c r="D6" s="83">
        <v>-31.8</v>
      </c>
      <c r="F6" s="82" t="s">
        <v>471</v>
      </c>
      <c r="G6" s="84">
        <v>97.29</v>
      </c>
      <c r="H6" s="84">
        <v>116.34</v>
      </c>
      <c r="I6" s="84">
        <v>89.15</v>
      </c>
      <c r="K6" s="82" t="str">
        <f t="shared" si="0"/>
        <v>2009</v>
      </c>
      <c r="L6" s="84">
        <f t="shared" si="1"/>
        <v>119.99259990133201</v>
      </c>
      <c r="M6" s="84">
        <f t="shared" si="2"/>
        <v>300.15479876160998</v>
      </c>
      <c r="N6" s="84">
        <f t="shared" si="3"/>
        <v>89.905203711173868</v>
      </c>
    </row>
    <row r="7" spans="1:16" x14ac:dyDescent="0.25">
      <c r="A7" s="82" t="s">
        <v>472</v>
      </c>
      <c r="B7" s="83">
        <v>-4</v>
      </c>
      <c r="C7" s="83">
        <v>-11.3</v>
      </c>
      <c r="D7" s="83">
        <v>0</v>
      </c>
      <c r="F7" s="82" t="s">
        <v>472</v>
      </c>
      <c r="G7" s="84">
        <v>93.36</v>
      </c>
      <c r="H7" s="84">
        <v>103.24</v>
      </c>
      <c r="I7" s="84">
        <v>89.14</v>
      </c>
      <c r="K7" s="82" t="str">
        <f t="shared" si="0"/>
        <v>2010</v>
      </c>
      <c r="L7" s="84">
        <f t="shared" si="1"/>
        <v>115.14553527380365</v>
      </c>
      <c r="M7" s="84">
        <f t="shared" si="2"/>
        <v>266.35706914344684</v>
      </c>
      <c r="N7" s="84">
        <f t="shared" si="3"/>
        <v>89.895118999596619</v>
      </c>
    </row>
    <row r="8" spans="1:16" x14ac:dyDescent="0.25">
      <c r="A8" s="82" t="s">
        <v>473</v>
      </c>
      <c r="B8" s="83">
        <v>4.3</v>
      </c>
      <c r="C8" s="83">
        <v>-4.9000000000000004</v>
      </c>
      <c r="D8" s="83">
        <v>8.9</v>
      </c>
      <c r="F8" s="82" t="s">
        <v>473</v>
      </c>
      <c r="G8" s="84">
        <v>97.41</v>
      </c>
      <c r="H8" s="84">
        <v>98.23</v>
      </c>
      <c r="I8" s="84">
        <v>97.06</v>
      </c>
      <c r="K8" s="82" t="str">
        <f t="shared" si="0"/>
        <v>2011</v>
      </c>
      <c r="L8" s="84">
        <f t="shared" si="1"/>
        <v>120.14060187469167</v>
      </c>
      <c r="M8" s="84">
        <f t="shared" si="2"/>
        <v>253.43137254901964</v>
      </c>
      <c r="N8" s="84">
        <f t="shared" si="3"/>
        <v>97.882210568777737</v>
      </c>
    </row>
    <row r="9" spans="1:16" x14ac:dyDescent="0.25">
      <c r="A9" s="82" t="s">
        <v>474</v>
      </c>
      <c r="B9" s="83">
        <v>-1.2</v>
      </c>
      <c r="C9" s="83">
        <v>17.399999999999999</v>
      </c>
      <c r="D9" s="83">
        <v>-9.1999999999999993</v>
      </c>
      <c r="F9" s="82" t="s">
        <v>474</v>
      </c>
      <c r="G9" s="84">
        <v>96.28</v>
      </c>
      <c r="H9" s="84">
        <v>115.31</v>
      </c>
      <c r="I9" s="84">
        <v>88.16</v>
      </c>
      <c r="K9" s="82" t="str">
        <f t="shared" si="0"/>
        <v>2012</v>
      </c>
      <c r="L9" s="84">
        <f t="shared" si="1"/>
        <v>118.74691662555502</v>
      </c>
      <c r="M9" s="84">
        <f t="shared" si="2"/>
        <v>297.49742002063988</v>
      </c>
      <c r="N9" s="84">
        <f t="shared" si="3"/>
        <v>88.90681726502622</v>
      </c>
    </row>
    <row r="10" spans="1:16" x14ac:dyDescent="0.25">
      <c r="A10" s="82" t="s">
        <v>475</v>
      </c>
      <c r="B10" s="83">
        <v>-6.3</v>
      </c>
      <c r="C10" s="83">
        <v>-17.2</v>
      </c>
      <c r="D10" s="83">
        <v>-0.2</v>
      </c>
      <c r="F10" s="82" t="s">
        <v>475</v>
      </c>
      <c r="G10" s="84">
        <v>90.22</v>
      </c>
      <c r="H10" s="84">
        <v>95.45</v>
      </c>
      <c r="I10" s="84">
        <v>87.99</v>
      </c>
      <c r="K10" s="82" t="str">
        <f t="shared" si="0"/>
        <v>2013</v>
      </c>
      <c r="L10" s="84">
        <f t="shared" si="1"/>
        <v>111.27281697089295</v>
      </c>
      <c r="M10" s="84">
        <f t="shared" si="2"/>
        <v>246.25902992776059</v>
      </c>
      <c r="N10" s="84">
        <f t="shared" si="3"/>
        <v>88.735377168212992</v>
      </c>
    </row>
    <row r="11" spans="1:16" x14ac:dyDescent="0.25">
      <c r="A11" s="82" t="s">
        <v>476</v>
      </c>
      <c r="B11" s="83">
        <v>-2.6</v>
      </c>
      <c r="C11" s="83">
        <v>-8.6</v>
      </c>
      <c r="D11" s="83">
        <v>0.2</v>
      </c>
      <c r="F11" s="82" t="s">
        <v>476</v>
      </c>
      <c r="G11" s="84">
        <v>87.87</v>
      </c>
      <c r="H11" s="84">
        <v>87.28</v>
      </c>
      <c r="I11" s="84">
        <v>88.13</v>
      </c>
      <c r="K11" s="82" t="str">
        <f t="shared" si="0"/>
        <v>2014</v>
      </c>
      <c r="L11" s="84">
        <f t="shared" si="1"/>
        <v>108.37444499259992</v>
      </c>
      <c r="M11" s="84">
        <f t="shared" si="2"/>
        <v>225.18059855521156</v>
      </c>
      <c r="N11" s="84">
        <f t="shared" si="3"/>
        <v>88.876563130294471</v>
      </c>
    </row>
    <row r="12" spans="1:16" x14ac:dyDescent="0.25">
      <c r="A12" s="82" t="s">
        <v>477</v>
      </c>
      <c r="B12" s="83">
        <v>-7.7</v>
      </c>
      <c r="C12" s="83">
        <v>-55.6</v>
      </c>
      <c r="D12" s="83">
        <v>12.5</v>
      </c>
      <c r="F12" s="82" t="s">
        <v>477</v>
      </c>
      <c r="G12" s="84">
        <v>81.08</v>
      </c>
      <c r="H12" s="84">
        <v>38.76</v>
      </c>
      <c r="I12" s="84">
        <v>99.16</v>
      </c>
      <c r="K12" s="82" t="str">
        <f t="shared" si="0"/>
        <v>2015</v>
      </c>
      <c r="L12" s="84">
        <f t="shared" si="1"/>
        <v>100</v>
      </c>
      <c r="M12" s="84">
        <f t="shared" si="2"/>
        <v>100</v>
      </c>
      <c r="N12" s="84">
        <f t="shared" si="3"/>
        <v>100</v>
      </c>
    </row>
    <row r="13" spans="1:16" x14ac:dyDescent="0.25">
      <c r="A13" s="82" t="s">
        <v>478</v>
      </c>
      <c r="B13" s="83">
        <v>28.9</v>
      </c>
      <c r="C13" s="83">
        <v>30.5</v>
      </c>
      <c r="D13" s="83">
        <v>28.6</v>
      </c>
      <c r="F13" s="82" t="s">
        <v>478</v>
      </c>
      <c r="G13" s="84">
        <v>104.48</v>
      </c>
      <c r="H13" s="84">
        <v>50.58</v>
      </c>
      <c r="I13" s="84">
        <v>127.5</v>
      </c>
      <c r="K13" s="82" t="str">
        <f t="shared" si="0"/>
        <v>2016</v>
      </c>
      <c r="L13" s="84">
        <f t="shared" si="1"/>
        <v>128.86038480513074</v>
      </c>
      <c r="M13" s="84">
        <f t="shared" si="2"/>
        <v>130.49535603715171</v>
      </c>
      <c r="N13" s="84">
        <f t="shared" si="3"/>
        <v>128.58007260992338</v>
      </c>
    </row>
    <row r="14" spans="1:16" x14ac:dyDescent="0.25">
      <c r="A14" s="82" t="s">
        <v>479</v>
      </c>
      <c r="B14" s="83">
        <v>1.4</v>
      </c>
      <c r="C14" s="83">
        <v>17.7</v>
      </c>
      <c r="D14" s="83">
        <v>-1.4</v>
      </c>
      <c r="F14" s="82" t="s">
        <v>479</v>
      </c>
      <c r="G14" s="84">
        <v>105.92</v>
      </c>
      <c r="H14" s="84">
        <v>59.56</v>
      </c>
      <c r="I14" s="84">
        <v>125.72</v>
      </c>
      <c r="K14" s="82" t="str">
        <f t="shared" si="0"/>
        <v>2017</v>
      </c>
      <c r="L14" s="84">
        <f t="shared" si="1"/>
        <v>130.63640848544648</v>
      </c>
      <c r="M14" s="84">
        <f t="shared" si="2"/>
        <v>153.66357069143447</v>
      </c>
      <c r="N14" s="84">
        <f t="shared" si="3"/>
        <v>126.78499394917307</v>
      </c>
    </row>
    <row r="15" spans="1:16" x14ac:dyDescent="0.25">
      <c r="A15" s="82" t="s">
        <v>480</v>
      </c>
      <c r="B15" s="83">
        <v>6.8</v>
      </c>
      <c r="C15" s="83">
        <v>5</v>
      </c>
      <c r="D15" s="83">
        <v>7.2</v>
      </c>
      <c r="F15" s="82" t="s">
        <v>480</v>
      </c>
      <c r="G15" s="84">
        <v>113.15</v>
      </c>
      <c r="H15" s="84">
        <v>62.52</v>
      </c>
      <c r="I15" s="84">
        <v>134.77000000000001</v>
      </c>
      <c r="K15" s="82" t="str">
        <f t="shared" si="0"/>
        <v>2018</v>
      </c>
      <c r="L15" s="84">
        <f t="shared" si="1"/>
        <v>139.5535273803651</v>
      </c>
      <c r="M15" s="84">
        <f t="shared" si="2"/>
        <v>161.30030959752324</v>
      </c>
      <c r="N15" s="84">
        <f t="shared" si="3"/>
        <v>135.9116579265833</v>
      </c>
    </row>
    <row r="16" spans="1:16" x14ac:dyDescent="0.25">
      <c r="A16" s="82" t="s">
        <v>481</v>
      </c>
      <c r="B16" s="83">
        <v>11.6</v>
      </c>
      <c r="C16" s="83">
        <v>19.7</v>
      </c>
      <c r="D16" s="83">
        <v>10</v>
      </c>
      <c r="F16" s="82" t="s">
        <v>481</v>
      </c>
      <c r="G16" s="84">
        <v>126.26</v>
      </c>
      <c r="H16" s="84">
        <v>74.81</v>
      </c>
      <c r="I16" s="84">
        <v>148.24</v>
      </c>
      <c r="K16" s="82" t="str">
        <f t="shared" si="0"/>
        <v>2019</v>
      </c>
      <c r="L16" s="84">
        <f t="shared" si="1"/>
        <v>155.72274296990628</v>
      </c>
      <c r="M16" s="84">
        <f t="shared" si="2"/>
        <v>193.00825593395254</v>
      </c>
      <c r="N16" s="84">
        <f t="shared" si="3"/>
        <v>149.49576442113758</v>
      </c>
    </row>
    <row r="17" spans="1:14" x14ac:dyDescent="0.25">
      <c r="A17" s="82" t="s">
        <v>482</v>
      </c>
      <c r="B17" s="83">
        <v>-7.8</v>
      </c>
      <c r="C17" s="83">
        <v>19.7</v>
      </c>
      <c r="D17" s="83">
        <v>-13.7</v>
      </c>
      <c r="F17" s="82" t="s">
        <v>482</v>
      </c>
      <c r="G17" s="84">
        <v>116.44</v>
      </c>
      <c r="H17" s="84">
        <v>89.55</v>
      </c>
      <c r="I17" s="84">
        <v>127.92</v>
      </c>
      <c r="K17" s="82" t="str">
        <f t="shared" si="0"/>
        <v>2020</v>
      </c>
      <c r="L17" s="84">
        <f t="shared" si="1"/>
        <v>143.61124814997532</v>
      </c>
      <c r="M17" s="84">
        <f t="shared" si="2"/>
        <v>231.03715170278639</v>
      </c>
      <c r="N17" s="84">
        <f t="shared" si="3"/>
        <v>129.0036304961678</v>
      </c>
    </row>
    <row r="18" spans="1:14" x14ac:dyDescent="0.25">
      <c r="A18" s="82" t="s">
        <v>483</v>
      </c>
      <c r="B18" s="83">
        <v>30.5</v>
      </c>
      <c r="C18" s="83">
        <v>29.3</v>
      </c>
      <c r="D18" s="83">
        <v>30.9</v>
      </c>
      <c r="F18" s="82" t="s">
        <v>483</v>
      </c>
      <c r="G18" s="84">
        <v>151.97999999999999</v>
      </c>
      <c r="H18" s="84">
        <v>115.83</v>
      </c>
      <c r="I18" s="84">
        <v>167.42</v>
      </c>
      <c r="K18" s="82" t="str">
        <f t="shared" si="0"/>
        <v>2021</v>
      </c>
      <c r="L18" s="84">
        <f t="shared" si="1"/>
        <v>187.44449925999012</v>
      </c>
      <c r="M18" s="84">
        <f t="shared" si="2"/>
        <v>298.83900928792571</v>
      </c>
      <c r="N18" s="84">
        <f t="shared" si="3"/>
        <v>168.83824122630091</v>
      </c>
    </row>
    <row r="19" spans="1:14" x14ac:dyDescent="0.25">
      <c r="A19" s="82" t="s">
        <v>484</v>
      </c>
      <c r="B19" s="83">
        <v>-0.1</v>
      </c>
      <c r="C19" s="83">
        <v>-1.5</v>
      </c>
      <c r="D19" s="83">
        <v>0.4</v>
      </c>
      <c r="F19" s="82" t="s">
        <v>484</v>
      </c>
      <c r="G19" s="84">
        <v>151.88</v>
      </c>
      <c r="H19" s="84">
        <v>114.05</v>
      </c>
      <c r="I19" s="84">
        <v>168.04</v>
      </c>
      <c r="K19" s="82" t="str">
        <f t="shared" si="0"/>
        <v>2022</v>
      </c>
      <c r="L19" s="84">
        <f t="shared" si="1"/>
        <v>187.32116428219044</v>
      </c>
      <c r="M19" s="84">
        <f t="shared" si="2"/>
        <v>294.2466460268318</v>
      </c>
      <c r="N19" s="84">
        <f t="shared" si="3"/>
        <v>169.46349334409035</v>
      </c>
    </row>
    <row r="20" spans="1:14" x14ac:dyDescent="0.25">
      <c r="A20" s="82" t="s">
        <v>485</v>
      </c>
      <c r="B20" s="83">
        <v>-20.3</v>
      </c>
      <c r="C20" s="83">
        <v>-10.199999999999999</v>
      </c>
      <c r="D20" s="83">
        <v>-23.2</v>
      </c>
      <c r="F20" s="82" t="s">
        <v>485</v>
      </c>
      <c r="G20" s="84">
        <v>121.07</v>
      </c>
      <c r="H20" s="84">
        <v>102.47</v>
      </c>
      <c r="I20" s="84">
        <v>129.02000000000001</v>
      </c>
      <c r="K20" s="82" t="str">
        <f t="shared" si="0"/>
        <v>2023</v>
      </c>
      <c r="L20" s="84">
        <f t="shared" si="1"/>
        <v>149.32165762210164</v>
      </c>
      <c r="M20" s="84">
        <f t="shared" si="2"/>
        <v>264.3704850361197</v>
      </c>
      <c r="N20" s="84">
        <f t="shared" si="3"/>
        <v>130.11294876966519</v>
      </c>
    </row>
    <row r="21" spans="1:14" x14ac:dyDescent="0.25">
      <c r="A21" s="82" t="s">
        <v>486</v>
      </c>
      <c r="B21" s="83">
        <v>-13.9</v>
      </c>
      <c r="C21" s="83">
        <v>-6.3</v>
      </c>
      <c r="D21" s="83">
        <v>-16.399999999999999</v>
      </c>
      <c r="F21" s="82" t="s">
        <v>486</v>
      </c>
      <c r="G21" s="84">
        <v>104.29</v>
      </c>
      <c r="H21" s="84">
        <v>96.03</v>
      </c>
      <c r="I21" s="84">
        <v>107.82</v>
      </c>
      <c r="K21" s="82" t="str">
        <f t="shared" si="0"/>
        <v>2024</v>
      </c>
      <c r="L21" s="84">
        <f t="shared" si="1"/>
        <v>128.6260483473113</v>
      </c>
      <c r="M21" s="84">
        <f t="shared" si="2"/>
        <v>247.75541795665634</v>
      </c>
      <c r="N21" s="84">
        <f t="shared" si="3"/>
        <v>108.73336022589754</v>
      </c>
    </row>
    <row r="22" spans="1:14" x14ac:dyDescent="0.25">
      <c r="A22" s="82" t="s">
        <v>487</v>
      </c>
      <c r="B22" s="83">
        <v>-4.0999999999999996</v>
      </c>
      <c r="C22" s="83">
        <v>4.0999999999999996</v>
      </c>
      <c r="D22" s="83">
        <v>-7.2</v>
      </c>
      <c r="F22" s="82" t="s">
        <v>487</v>
      </c>
      <c r="G22" s="84">
        <v>100</v>
      </c>
      <c r="H22" s="84">
        <v>100</v>
      </c>
      <c r="I22" s="84">
        <v>100</v>
      </c>
      <c r="K22" s="82" t="str">
        <f t="shared" si="0"/>
        <v>2025</v>
      </c>
      <c r="L22" s="84">
        <f t="shared" si="1"/>
        <v>123.33497779970399</v>
      </c>
      <c r="M22" s="84">
        <f t="shared" si="2"/>
        <v>257.99793601651186</v>
      </c>
      <c r="N22" s="84">
        <f t="shared" si="3"/>
        <v>100.84711577248891</v>
      </c>
    </row>
  </sheetData>
  <mergeCells count="3">
    <mergeCell ref="A3:D3"/>
    <mergeCell ref="F3:I3"/>
    <mergeCell ref="K3:N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8"/>
  <sheetViews>
    <sheetView zoomScaleNormal="100" workbookViewId="0"/>
  </sheetViews>
  <sheetFormatPr defaultColWidth="8.85546875" defaultRowHeight="15" x14ac:dyDescent="0.25"/>
  <cols>
    <col min="1" max="1" width="57.140625" customWidth="1"/>
  </cols>
  <sheetData>
    <row r="1" spans="1:1" x14ac:dyDescent="0.25">
      <c r="A1" t="s">
        <v>442</v>
      </c>
    </row>
    <row r="2" spans="1:1" x14ac:dyDescent="0.25">
      <c r="A2" s="85" t="s">
        <v>488</v>
      </c>
    </row>
    <row r="4" spans="1:1" x14ac:dyDescent="0.25">
      <c r="A4" t="s">
        <v>444</v>
      </c>
    </row>
    <row r="5" spans="1:1" x14ac:dyDescent="0.25">
      <c r="A5" t="s">
        <v>445</v>
      </c>
    </row>
    <row r="7" spans="1:1" x14ac:dyDescent="0.25">
      <c r="A7" t="s">
        <v>446</v>
      </c>
    </row>
    <row r="8" spans="1:1" x14ac:dyDescent="0.25">
      <c r="A8" t="s">
        <v>447</v>
      </c>
    </row>
    <row r="10" spans="1:1" x14ac:dyDescent="0.25">
      <c r="A10" t="s">
        <v>448</v>
      </c>
    </row>
    <row r="11" spans="1:1" x14ac:dyDescent="0.25">
      <c r="A11" t="s">
        <v>449</v>
      </c>
    </row>
    <row r="12" spans="1:1" x14ac:dyDescent="0.25">
      <c r="A12" t="s">
        <v>450</v>
      </c>
    </row>
    <row r="14" spans="1:1" x14ac:dyDescent="0.25">
      <c r="A14" t="s">
        <v>451</v>
      </c>
    </row>
    <row r="15" spans="1:1" x14ac:dyDescent="0.25">
      <c r="A15" t="s">
        <v>452</v>
      </c>
    </row>
    <row r="16" spans="1:1" x14ac:dyDescent="0.25">
      <c r="A16" t="s">
        <v>453</v>
      </c>
    </row>
    <row r="20" spans="1:1" x14ac:dyDescent="0.25">
      <c r="A20" t="s">
        <v>454</v>
      </c>
    </row>
    <row r="22" spans="1:1" x14ac:dyDescent="0.25">
      <c r="A22" t="s">
        <v>455</v>
      </c>
    </row>
    <row r="23" spans="1:1" x14ac:dyDescent="0.25">
      <c r="A23" t="s">
        <v>489</v>
      </c>
    </row>
    <row r="26" spans="1:1" x14ac:dyDescent="0.25">
      <c r="A26" t="s">
        <v>457</v>
      </c>
    </row>
    <row r="27" spans="1:1" x14ac:dyDescent="0.25">
      <c r="A27" t="s">
        <v>490</v>
      </c>
    </row>
    <row r="34" spans="1:1" x14ac:dyDescent="0.25">
      <c r="A34" t="s">
        <v>459</v>
      </c>
    </row>
    <row r="35" spans="1:1" x14ac:dyDescent="0.25">
      <c r="A35" t="s">
        <v>460</v>
      </c>
    </row>
    <row r="37" spans="1:1" x14ac:dyDescent="0.25">
      <c r="A37" t="s">
        <v>461</v>
      </c>
    </row>
    <row r="38" spans="1:1" x14ac:dyDescent="0.25">
      <c r="A38" t="s">
        <v>491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2"/>
  <sheetViews>
    <sheetView zoomScaleNormal="100" workbookViewId="0"/>
  </sheetViews>
  <sheetFormatPr defaultColWidth="8.85546875" defaultRowHeight="15" x14ac:dyDescent="0.25"/>
  <cols>
    <col min="1" max="1" width="10.5703125" customWidth="1"/>
    <col min="2" max="2" width="15.28515625" customWidth="1"/>
    <col min="5" max="5" width="3.85546875" customWidth="1"/>
    <col min="6" max="6" width="10.5703125" customWidth="1"/>
    <col min="7" max="7" width="15.28515625" customWidth="1"/>
    <col min="10" max="10" width="3.85546875" customWidth="1"/>
    <col min="11" max="11" width="10.5703125" customWidth="1"/>
    <col min="12" max="12" width="15.28515625" customWidth="1"/>
    <col min="15" max="15" width="9.140625" customWidth="1"/>
  </cols>
  <sheetData>
    <row r="1" spans="1:16" ht="18.75" customHeight="1" x14ac:dyDescent="0.3">
      <c r="A1" s="73" t="s">
        <v>464</v>
      </c>
      <c r="P1" s="16" t="s">
        <v>27</v>
      </c>
    </row>
    <row r="2" spans="1:16" x14ac:dyDescent="0.25">
      <c r="P2" s="18" t="s">
        <v>28</v>
      </c>
    </row>
    <row r="3" spans="1:16" ht="28.35" customHeight="1" x14ac:dyDescent="0.25">
      <c r="A3" s="7" t="s">
        <v>465</v>
      </c>
      <c r="B3" s="7"/>
      <c r="C3" s="7"/>
      <c r="D3" s="7"/>
      <c r="F3" s="7" t="s">
        <v>466</v>
      </c>
      <c r="G3" s="7"/>
      <c r="H3" s="7"/>
      <c r="I3" s="7"/>
      <c r="K3" s="7" t="s">
        <v>467</v>
      </c>
      <c r="L3" s="7"/>
      <c r="M3" s="7"/>
      <c r="N3" s="7"/>
      <c r="P3" s="21" t="s">
        <v>468</v>
      </c>
    </row>
    <row r="4" spans="1:16" ht="48" customHeight="1" x14ac:dyDescent="0.25">
      <c r="A4" s="80" t="s">
        <v>227</v>
      </c>
      <c r="B4" s="81" t="s">
        <v>469</v>
      </c>
      <c r="C4" s="81" t="s">
        <v>229</v>
      </c>
      <c r="D4" s="81" t="s">
        <v>230</v>
      </c>
      <c r="F4" s="80" t="s">
        <v>227</v>
      </c>
      <c r="G4" s="81" t="s">
        <v>469</v>
      </c>
      <c r="H4" s="81" t="s">
        <v>229</v>
      </c>
      <c r="I4" s="81" t="s">
        <v>230</v>
      </c>
      <c r="K4" s="80" t="s">
        <v>227</v>
      </c>
      <c r="L4" s="81" t="s">
        <v>469</v>
      </c>
      <c r="M4" s="81" t="s">
        <v>229</v>
      </c>
      <c r="N4" s="81" t="s">
        <v>230</v>
      </c>
    </row>
    <row r="5" spans="1:16" x14ac:dyDescent="0.25">
      <c r="A5" s="82" t="s">
        <v>470</v>
      </c>
      <c r="B5" s="83" t="s">
        <v>213</v>
      </c>
      <c r="C5" s="83" t="s">
        <v>213</v>
      </c>
      <c r="D5" s="83" t="s">
        <v>213</v>
      </c>
      <c r="F5" s="82" t="s">
        <v>470</v>
      </c>
      <c r="G5" s="84">
        <v>129.35</v>
      </c>
      <c r="H5" s="84">
        <v>125.96</v>
      </c>
      <c r="I5" s="84">
        <v>130.79</v>
      </c>
      <c r="K5" s="82" t="str">
        <f t="shared" ref="K5:K22" si="0">F5</f>
        <v>2008</v>
      </c>
      <c r="L5" s="84">
        <f t="shared" ref="L5:L22" si="1">G5/G$12*100</f>
        <v>159.53379378391713</v>
      </c>
      <c r="M5" s="84">
        <f t="shared" ref="M5:M22" si="2">H5/H$12*100</f>
        <v>324.97420020639834</v>
      </c>
      <c r="N5" s="84">
        <f t="shared" ref="N5:N22" si="3">I5/I$12*100</f>
        <v>131.89794271883824</v>
      </c>
    </row>
    <row r="6" spans="1:16" x14ac:dyDescent="0.25">
      <c r="A6" s="82" t="s">
        <v>471</v>
      </c>
      <c r="B6" s="83">
        <v>-24.8</v>
      </c>
      <c r="C6" s="83">
        <v>-7.6</v>
      </c>
      <c r="D6" s="83">
        <v>-31.8</v>
      </c>
      <c r="F6" s="82" t="s">
        <v>471</v>
      </c>
      <c r="G6" s="84">
        <v>97.29</v>
      </c>
      <c r="H6" s="84">
        <v>116.34</v>
      </c>
      <c r="I6" s="84">
        <v>89.15</v>
      </c>
      <c r="K6" s="82" t="str">
        <f t="shared" si="0"/>
        <v>2009</v>
      </c>
      <c r="L6" s="84">
        <f t="shared" si="1"/>
        <v>119.99259990133201</v>
      </c>
      <c r="M6" s="84">
        <f t="shared" si="2"/>
        <v>300.15479876160998</v>
      </c>
      <c r="N6" s="84">
        <f t="shared" si="3"/>
        <v>89.905203711173868</v>
      </c>
    </row>
    <row r="7" spans="1:16" x14ac:dyDescent="0.25">
      <c r="A7" s="82" t="s">
        <v>472</v>
      </c>
      <c r="B7" s="83">
        <v>-4</v>
      </c>
      <c r="C7" s="83">
        <v>-11.3</v>
      </c>
      <c r="D7" s="83">
        <v>0</v>
      </c>
      <c r="F7" s="82" t="s">
        <v>472</v>
      </c>
      <c r="G7" s="84">
        <v>93.36</v>
      </c>
      <c r="H7" s="84">
        <v>103.24</v>
      </c>
      <c r="I7" s="84">
        <v>89.14</v>
      </c>
      <c r="K7" s="82" t="str">
        <f t="shared" si="0"/>
        <v>2010</v>
      </c>
      <c r="L7" s="84">
        <f t="shared" si="1"/>
        <v>115.14553527380365</v>
      </c>
      <c r="M7" s="84">
        <f t="shared" si="2"/>
        <v>266.35706914344684</v>
      </c>
      <c r="N7" s="84">
        <f t="shared" si="3"/>
        <v>89.895118999596619</v>
      </c>
    </row>
    <row r="8" spans="1:16" x14ac:dyDescent="0.25">
      <c r="A8" s="82" t="s">
        <v>473</v>
      </c>
      <c r="B8" s="83">
        <v>4.3</v>
      </c>
      <c r="C8" s="83">
        <v>-4.9000000000000004</v>
      </c>
      <c r="D8" s="83">
        <v>8.9</v>
      </c>
      <c r="F8" s="82" t="s">
        <v>473</v>
      </c>
      <c r="G8" s="84">
        <v>97.41</v>
      </c>
      <c r="H8" s="84">
        <v>98.23</v>
      </c>
      <c r="I8" s="84">
        <v>97.06</v>
      </c>
      <c r="K8" s="82" t="str">
        <f t="shared" si="0"/>
        <v>2011</v>
      </c>
      <c r="L8" s="84">
        <f t="shared" si="1"/>
        <v>120.14060187469167</v>
      </c>
      <c r="M8" s="84">
        <f t="shared" si="2"/>
        <v>253.43137254901964</v>
      </c>
      <c r="N8" s="84">
        <f t="shared" si="3"/>
        <v>97.882210568777737</v>
      </c>
    </row>
    <row r="9" spans="1:16" x14ac:dyDescent="0.25">
      <c r="A9" s="82" t="s">
        <v>474</v>
      </c>
      <c r="B9" s="83">
        <v>-1.2</v>
      </c>
      <c r="C9" s="83">
        <v>17.399999999999999</v>
      </c>
      <c r="D9" s="83">
        <v>-9.1999999999999993</v>
      </c>
      <c r="F9" s="82" t="s">
        <v>474</v>
      </c>
      <c r="G9" s="84">
        <v>96.28</v>
      </c>
      <c r="H9" s="84">
        <v>115.31</v>
      </c>
      <c r="I9" s="84">
        <v>88.16</v>
      </c>
      <c r="K9" s="82" t="str">
        <f t="shared" si="0"/>
        <v>2012</v>
      </c>
      <c r="L9" s="84">
        <f t="shared" si="1"/>
        <v>118.74691662555502</v>
      </c>
      <c r="M9" s="84">
        <f t="shared" si="2"/>
        <v>297.49742002063988</v>
      </c>
      <c r="N9" s="84">
        <f t="shared" si="3"/>
        <v>88.90681726502622</v>
      </c>
    </row>
    <row r="10" spans="1:16" x14ac:dyDescent="0.25">
      <c r="A10" s="82" t="s">
        <v>475</v>
      </c>
      <c r="B10" s="83">
        <v>-6.3</v>
      </c>
      <c r="C10" s="83">
        <v>-17.2</v>
      </c>
      <c r="D10" s="83">
        <v>-0.2</v>
      </c>
      <c r="F10" s="82" t="s">
        <v>475</v>
      </c>
      <c r="G10" s="84">
        <v>90.22</v>
      </c>
      <c r="H10" s="84">
        <v>95.45</v>
      </c>
      <c r="I10" s="84">
        <v>87.99</v>
      </c>
      <c r="K10" s="82" t="str">
        <f t="shared" si="0"/>
        <v>2013</v>
      </c>
      <c r="L10" s="84">
        <f t="shared" si="1"/>
        <v>111.27281697089295</v>
      </c>
      <c r="M10" s="84">
        <f t="shared" si="2"/>
        <v>246.25902992776059</v>
      </c>
      <c r="N10" s="84">
        <f t="shared" si="3"/>
        <v>88.735377168212992</v>
      </c>
    </row>
    <row r="11" spans="1:16" x14ac:dyDescent="0.25">
      <c r="A11" s="82" t="s">
        <v>476</v>
      </c>
      <c r="B11" s="83">
        <v>-2.6</v>
      </c>
      <c r="C11" s="83">
        <v>-8.6</v>
      </c>
      <c r="D11" s="83">
        <v>0.2</v>
      </c>
      <c r="F11" s="82" t="s">
        <v>476</v>
      </c>
      <c r="G11" s="84">
        <v>87.87</v>
      </c>
      <c r="H11" s="84">
        <v>87.28</v>
      </c>
      <c r="I11" s="84">
        <v>88.13</v>
      </c>
      <c r="K11" s="82" t="str">
        <f t="shared" si="0"/>
        <v>2014</v>
      </c>
      <c r="L11" s="84">
        <f t="shared" si="1"/>
        <v>108.37444499259992</v>
      </c>
      <c r="M11" s="84">
        <f t="shared" si="2"/>
        <v>225.18059855521156</v>
      </c>
      <c r="N11" s="84">
        <f t="shared" si="3"/>
        <v>88.876563130294471</v>
      </c>
    </row>
    <row r="12" spans="1:16" x14ac:dyDescent="0.25">
      <c r="A12" s="82" t="s">
        <v>477</v>
      </c>
      <c r="B12" s="83">
        <v>-7.7</v>
      </c>
      <c r="C12" s="83">
        <v>-55.6</v>
      </c>
      <c r="D12" s="83">
        <v>12.5</v>
      </c>
      <c r="F12" s="82" t="s">
        <v>477</v>
      </c>
      <c r="G12" s="84">
        <v>81.08</v>
      </c>
      <c r="H12" s="84">
        <v>38.76</v>
      </c>
      <c r="I12" s="84">
        <v>99.16</v>
      </c>
      <c r="K12" s="82" t="str">
        <f t="shared" si="0"/>
        <v>2015</v>
      </c>
      <c r="L12" s="84">
        <f t="shared" si="1"/>
        <v>100</v>
      </c>
      <c r="M12" s="84">
        <f t="shared" si="2"/>
        <v>100</v>
      </c>
      <c r="N12" s="84">
        <f t="shared" si="3"/>
        <v>100</v>
      </c>
    </row>
    <row r="13" spans="1:16" x14ac:dyDescent="0.25">
      <c r="A13" s="82" t="s">
        <v>478</v>
      </c>
      <c r="B13" s="83">
        <v>28.9</v>
      </c>
      <c r="C13" s="83">
        <v>30.5</v>
      </c>
      <c r="D13" s="83">
        <v>28.6</v>
      </c>
      <c r="F13" s="82" t="s">
        <v>478</v>
      </c>
      <c r="G13" s="84">
        <v>104.48</v>
      </c>
      <c r="H13" s="84">
        <v>50.58</v>
      </c>
      <c r="I13" s="84">
        <v>127.5</v>
      </c>
      <c r="K13" s="82" t="str">
        <f t="shared" si="0"/>
        <v>2016</v>
      </c>
      <c r="L13" s="84">
        <f t="shared" si="1"/>
        <v>128.86038480513074</v>
      </c>
      <c r="M13" s="84">
        <f t="shared" si="2"/>
        <v>130.49535603715171</v>
      </c>
      <c r="N13" s="84">
        <f t="shared" si="3"/>
        <v>128.58007260992338</v>
      </c>
    </row>
    <row r="14" spans="1:16" x14ac:dyDescent="0.25">
      <c r="A14" s="82" t="s">
        <v>479</v>
      </c>
      <c r="B14" s="83">
        <v>1.4</v>
      </c>
      <c r="C14" s="83">
        <v>17.7</v>
      </c>
      <c r="D14" s="83">
        <v>-1.4</v>
      </c>
      <c r="F14" s="82" t="s">
        <v>479</v>
      </c>
      <c r="G14" s="84">
        <v>105.92</v>
      </c>
      <c r="H14" s="84">
        <v>59.56</v>
      </c>
      <c r="I14" s="84">
        <v>125.72</v>
      </c>
      <c r="K14" s="82" t="str">
        <f t="shared" si="0"/>
        <v>2017</v>
      </c>
      <c r="L14" s="84">
        <f t="shared" si="1"/>
        <v>130.63640848544648</v>
      </c>
      <c r="M14" s="84">
        <f t="shared" si="2"/>
        <v>153.66357069143447</v>
      </c>
      <c r="N14" s="84">
        <f t="shared" si="3"/>
        <v>126.78499394917307</v>
      </c>
    </row>
    <row r="15" spans="1:16" x14ac:dyDescent="0.25">
      <c r="A15" s="82" t="s">
        <v>480</v>
      </c>
      <c r="B15" s="83">
        <v>6.8</v>
      </c>
      <c r="C15" s="83">
        <v>5</v>
      </c>
      <c r="D15" s="83">
        <v>7.2</v>
      </c>
      <c r="F15" s="82" t="s">
        <v>480</v>
      </c>
      <c r="G15" s="84">
        <v>113.15</v>
      </c>
      <c r="H15" s="84">
        <v>62.52</v>
      </c>
      <c r="I15" s="84">
        <v>134.77000000000001</v>
      </c>
      <c r="K15" s="82" t="str">
        <f t="shared" si="0"/>
        <v>2018</v>
      </c>
      <c r="L15" s="84">
        <f t="shared" si="1"/>
        <v>139.5535273803651</v>
      </c>
      <c r="M15" s="84">
        <f t="shared" si="2"/>
        <v>161.30030959752324</v>
      </c>
      <c r="N15" s="84">
        <f t="shared" si="3"/>
        <v>135.9116579265833</v>
      </c>
    </row>
    <row r="16" spans="1:16" x14ac:dyDescent="0.25">
      <c r="A16" s="82" t="s">
        <v>481</v>
      </c>
      <c r="B16" s="83">
        <v>11.6</v>
      </c>
      <c r="C16" s="83">
        <v>19.7</v>
      </c>
      <c r="D16" s="83">
        <v>10</v>
      </c>
      <c r="F16" s="82" t="s">
        <v>481</v>
      </c>
      <c r="G16" s="84">
        <v>126.26</v>
      </c>
      <c r="H16" s="84">
        <v>74.81</v>
      </c>
      <c r="I16" s="84">
        <v>148.24</v>
      </c>
      <c r="K16" s="82" t="str">
        <f t="shared" si="0"/>
        <v>2019</v>
      </c>
      <c r="L16" s="84">
        <f t="shared" si="1"/>
        <v>155.72274296990628</v>
      </c>
      <c r="M16" s="84">
        <f t="shared" si="2"/>
        <v>193.00825593395254</v>
      </c>
      <c r="N16" s="84">
        <f t="shared" si="3"/>
        <v>149.49576442113758</v>
      </c>
    </row>
    <row r="17" spans="1:14" x14ac:dyDescent="0.25">
      <c r="A17" s="82" t="s">
        <v>482</v>
      </c>
      <c r="B17" s="83">
        <v>-7.8</v>
      </c>
      <c r="C17" s="83">
        <v>19.7</v>
      </c>
      <c r="D17" s="83">
        <v>-13.7</v>
      </c>
      <c r="F17" s="82" t="s">
        <v>482</v>
      </c>
      <c r="G17" s="84">
        <v>116.44</v>
      </c>
      <c r="H17" s="84">
        <v>89.55</v>
      </c>
      <c r="I17" s="84">
        <v>127.92</v>
      </c>
      <c r="K17" s="82" t="str">
        <f t="shared" si="0"/>
        <v>2020</v>
      </c>
      <c r="L17" s="84">
        <f t="shared" si="1"/>
        <v>143.61124814997532</v>
      </c>
      <c r="M17" s="84">
        <f t="shared" si="2"/>
        <v>231.03715170278639</v>
      </c>
      <c r="N17" s="84">
        <f t="shared" si="3"/>
        <v>129.0036304961678</v>
      </c>
    </row>
    <row r="18" spans="1:14" x14ac:dyDescent="0.25">
      <c r="A18" s="82" t="s">
        <v>483</v>
      </c>
      <c r="B18" s="83">
        <v>30.5</v>
      </c>
      <c r="C18" s="83">
        <v>29.3</v>
      </c>
      <c r="D18" s="83">
        <v>30.9</v>
      </c>
      <c r="F18" s="82" t="s">
        <v>483</v>
      </c>
      <c r="G18" s="84">
        <v>151.97999999999999</v>
      </c>
      <c r="H18" s="84">
        <v>115.83</v>
      </c>
      <c r="I18" s="84">
        <v>167.42</v>
      </c>
      <c r="K18" s="82" t="str">
        <f t="shared" si="0"/>
        <v>2021</v>
      </c>
      <c r="L18" s="84">
        <f t="shared" si="1"/>
        <v>187.44449925999012</v>
      </c>
      <c r="M18" s="84">
        <f t="shared" si="2"/>
        <v>298.83900928792571</v>
      </c>
      <c r="N18" s="84">
        <f t="shared" si="3"/>
        <v>168.83824122630091</v>
      </c>
    </row>
    <row r="19" spans="1:14" x14ac:dyDescent="0.25">
      <c r="A19" s="82" t="s">
        <v>484</v>
      </c>
      <c r="B19" s="83">
        <v>-0.1</v>
      </c>
      <c r="C19" s="83">
        <v>-1.5</v>
      </c>
      <c r="D19" s="83">
        <v>0.4</v>
      </c>
      <c r="F19" s="82" t="s">
        <v>484</v>
      </c>
      <c r="G19" s="84">
        <v>151.88</v>
      </c>
      <c r="H19" s="84">
        <v>114.05</v>
      </c>
      <c r="I19" s="84">
        <v>168.04</v>
      </c>
      <c r="K19" s="82" t="str">
        <f t="shared" si="0"/>
        <v>2022</v>
      </c>
      <c r="L19" s="84">
        <f t="shared" si="1"/>
        <v>187.32116428219044</v>
      </c>
      <c r="M19" s="84">
        <f t="shared" si="2"/>
        <v>294.2466460268318</v>
      </c>
      <c r="N19" s="84">
        <f t="shared" si="3"/>
        <v>169.46349334409035</v>
      </c>
    </row>
    <row r="20" spans="1:14" x14ac:dyDescent="0.25">
      <c r="A20" s="82" t="s">
        <v>485</v>
      </c>
      <c r="B20" s="83">
        <v>-20.3</v>
      </c>
      <c r="C20" s="83">
        <v>-10.199999999999999</v>
      </c>
      <c r="D20" s="83">
        <v>-23.2</v>
      </c>
      <c r="F20" s="82" t="s">
        <v>485</v>
      </c>
      <c r="G20" s="84">
        <v>121.07</v>
      </c>
      <c r="H20" s="84">
        <v>102.47</v>
      </c>
      <c r="I20" s="84">
        <v>129.02000000000001</v>
      </c>
      <c r="K20" s="82" t="str">
        <f t="shared" si="0"/>
        <v>2023</v>
      </c>
      <c r="L20" s="84">
        <f t="shared" si="1"/>
        <v>149.32165762210164</v>
      </c>
      <c r="M20" s="84">
        <f t="shared" si="2"/>
        <v>264.3704850361197</v>
      </c>
      <c r="N20" s="84">
        <f t="shared" si="3"/>
        <v>130.11294876966519</v>
      </c>
    </row>
    <row r="21" spans="1:14" x14ac:dyDescent="0.25">
      <c r="A21" s="82" t="s">
        <v>486</v>
      </c>
      <c r="B21" s="83">
        <v>-13.9</v>
      </c>
      <c r="C21" s="83">
        <v>-6.3</v>
      </c>
      <c r="D21" s="83">
        <v>-16.399999999999999</v>
      </c>
      <c r="F21" s="82" t="s">
        <v>486</v>
      </c>
      <c r="G21" s="84">
        <v>104.29</v>
      </c>
      <c r="H21" s="84">
        <v>96.03</v>
      </c>
      <c r="I21" s="84">
        <v>107.82</v>
      </c>
      <c r="K21" s="82" t="str">
        <f t="shared" si="0"/>
        <v>2024</v>
      </c>
      <c r="L21" s="84">
        <f t="shared" si="1"/>
        <v>128.6260483473113</v>
      </c>
      <c r="M21" s="84">
        <f t="shared" si="2"/>
        <v>247.75541795665634</v>
      </c>
      <c r="N21" s="84">
        <f t="shared" si="3"/>
        <v>108.73336022589754</v>
      </c>
    </row>
    <row r="22" spans="1:14" x14ac:dyDescent="0.25">
      <c r="A22" s="82" t="s">
        <v>487</v>
      </c>
      <c r="B22" s="83">
        <v>-4.0999999999999996</v>
      </c>
      <c r="C22" s="83">
        <v>4.0999999999999996</v>
      </c>
      <c r="D22" s="83">
        <v>-7.2</v>
      </c>
      <c r="F22" s="82" t="s">
        <v>487</v>
      </c>
      <c r="G22" s="84">
        <v>100</v>
      </c>
      <c r="H22" s="84">
        <v>100</v>
      </c>
      <c r="I22" s="84">
        <v>100</v>
      </c>
      <c r="K22" s="82" t="str">
        <f t="shared" si="0"/>
        <v>2025</v>
      </c>
      <c r="L22" s="84">
        <f t="shared" si="1"/>
        <v>123.33497779970399</v>
      </c>
      <c r="M22" s="84">
        <f t="shared" si="2"/>
        <v>257.99793601651186</v>
      </c>
      <c r="N22" s="84">
        <f t="shared" si="3"/>
        <v>100.84711577248891</v>
      </c>
    </row>
  </sheetData>
  <mergeCells count="3">
    <mergeCell ref="A3:D3"/>
    <mergeCell ref="F3:I3"/>
    <mergeCell ref="K3:N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8"/>
  <sheetViews>
    <sheetView zoomScaleNormal="100" workbookViewId="0"/>
  </sheetViews>
  <sheetFormatPr defaultColWidth="8.85546875" defaultRowHeight="15" x14ac:dyDescent="0.25"/>
  <cols>
    <col min="1" max="1" width="57.140625" customWidth="1"/>
  </cols>
  <sheetData>
    <row r="1" spans="1:1" x14ac:dyDescent="0.25">
      <c r="A1" t="s">
        <v>442</v>
      </c>
    </row>
    <row r="2" spans="1:1" x14ac:dyDescent="0.25">
      <c r="A2" s="85" t="s">
        <v>488</v>
      </c>
    </row>
    <row r="4" spans="1:1" x14ac:dyDescent="0.25">
      <c r="A4" t="s">
        <v>444</v>
      </c>
    </row>
    <row r="5" spans="1:1" x14ac:dyDescent="0.25">
      <c r="A5" t="s">
        <v>445</v>
      </c>
    </row>
    <row r="7" spans="1:1" x14ac:dyDescent="0.25">
      <c r="A7" t="s">
        <v>446</v>
      </c>
    </row>
    <row r="8" spans="1:1" x14ac:dyDescent="0.25">
      <c r="A8" t="s">
        <v>447</v>
      </c>
    </row>
    <row r="10" spans="1:1" x14ac:dyDescent="0.25">
      <c r="A10" t="s">
        <v>448</v>
      </c>
    </row>
    <row r="11" spans="1:1" x14ac:dyDescent="0.25">
      <c r="A11" t="s">
        <v>449</v>
      </c>
    </row>
    <row r="12" spans="1:1" x14ac:dyDescent="0.25">
      <c r="A12" t="s">
        <v>450</v>
      </c>
    </row>
    <row r="14" spans="1:1" x14ac:dyDescent="0.25">
      <c r="A14" t="s">
        <v>451</v>
      </c>
    </row>
    <row r="15" spans="1:1" x14ac:dyDescent="0.25">
      <c r="A15" t="s">
        <v>452</v>
      </c>
    </row>
    <row r="16" spans="1:1" x14ac:dyDescent="0.25">
      <c r="A16" t="s">
        <v>453</v>
      </c>
    </row>
    <row r="20" spans="1:1" x14ac:dyDescent="0.25">
      <c r="A20" t="s">
        <v>454</v>
      </c>
    </row>
    <row r="22" spans="1:1" x14ac:dyDescent="0.25">
      <c r="A22" t="s">
        <v>455</v>
      </c>
    </row>
    <row r="23" spans="1:1" x14ac:dyDescent="0.25">
      <c r="A23" t="s">
        <v>489</v>
      </c>
    </row>
    <row r="26" spans="1:1" x14ac:dyDescent="0.25">
      <c r="A26" t="s">
        <v>457</v>
      </c>
    </row>
    <row r="27" spans="1:1" x14ac:dyDescent="0.25">
      <c r="A27" t="s">
        <v>490</v>
      </c>
    </row>
    <row r="34" spans="1:1" x14ac:dyDescent="0.25">
      <c r="A34" t="s">
        <v>459</v>
      </c>
    </row>
    <row r="35" spans="1:1" x14ac:dyDescent="0.25">
      <c r="A35" t="s">
        <v>460</v>
      </c>
    </row>
    <row r="37" spans="1:1" x14ac:dyDescent="0.25">
      <c r="A37" t="s">
        <v>461</v>
      </c>
    </row>
    <row r="38" spans="1:1" x14ac:dyDescent="0.25">
      <c r="A38" t="s">
        <v>491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7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8" customWidth="1"/>
    <col min="3" max="3" width="11" customWidth="1"/>
    <col min="4" max="4" width="16" customWidth="1"/>
    <col min="5" max="5" width="20" customWidth="1"/>
    <col min="6" max="6" width="14" customWidth="1"/>
  </cols>
  <sheetData>
    <row r="1" spans="1:9" ht="16.5" customHeight="1" x14ac:dyDescent="0.25">
      <c r="A1" s="65" t="s">
        <v>492</v>
      </c>
      <c r="I1" s="16" t="s">
        <v>30</v>
      </c>
    </row>
    <row r="2" spans="1:9" x14ac:dyDescent="0.25">
      <c r="A2" s="67" t="s">
        <v>493</v>
      </c>
      <c r="I2" s="18" t="s">
        <v>31</v>
      </c>
    </row>
    <row r="3" spans="1:9" x14ac:dyDescent="0.25">
      <c r="A3" s="67" t="s">
        <v>494</v>
      </c>
      <c r="I3" s="21" t="s">
        <v>495</v>
      </c>
    </row>
    <row r="5" spans="1:9" ht="55.5" customHeight="1" x14ac:dyDescent="0.25">
      <c r="A5" s="69" t="s">
        <v>226</v>
      </c>
      <c r="B5" s="69" t="s">
        <v>227</v>
      </c>
      <c r="C5" s="69" t="s">
        <v>496</v>
      </c>
      <c r="D5" s="69" t="s">
        <v>497</v>
      </c>
      <c r="E5" s="69" t="s">
        <v>498</v>
      </c>
      <c r="F5" s="69" t="s">
        <v>499</v>
      </c>
      <c r="G5" s="69" t="s">
        <v>500</v>
      </c>
    </row>
    <row r="6" spans="1:9" x14ac:dyDescent="0.25">
      <c r="A6" s="70" t="s">
        <v>501</v>
      </c>
      <c r="B6" s="70">
        <v>2020</v>
      </c>
      <c r="C6" s="70">
        <v>1</v>
      </c>
      <c r="D6" s="86">
        <v>95.7</v>
      </c>
      <c r="E6" s="72">
        <f>IF(COUNTIFS('Slika 7 · Mjesečno'!$B:$B,$B6,'Slika 7 · Mjesečno'!$D:$D,$C6)=3,AVERAGEIFS('Slika 7 · Mjesečno'!$E:$E,'Slika 7 · Mjesečno'!$B:$B,$B6,'Slika 7 · Mjesečno'!$D:$D,$C6),"")</f>
        <v>97.5</v>
      </c>
    </row>
    <row r="7" spans="1:9" x14ac:dyDescent="0.25">
      <c r="A7" s="70" t="s">
        <v>502</v>
      </c>
      <c r="B7" s="70">
        <v>2020</v>
      </c>
      <c r="C7" s="70">
        <v>2</v>
      </c>
      <c r="D7" s="86">
        <v>95.5</v>
      </c>
      <c r="E7" s="72">
        <f>IF(COUNTIFS('Slika 7 · Mjesečno'!$B:$B,$B7,'Slika 7 · Mjesečno'!$D:$D,$C7)=3,AVERAGEIFS('Slika 7 · Mjesečno'!$E:$E,'Slika 7 · Mjesečno'!$B:$B,$B7,'Slika 7 · Mjesečno'!$D:$D,$C7),"")</f>
        <v>97.933333333333337</v>
      </c>
    </row>
    <row r="8" spans="1:9" x14ac:dyDescent="0.25">
      <c r="A8" s="70" t="s">
        <v>503</v>
      </c>
      <c r="B8" s="70">
        <v>2020</v>
      </c>
      <c r="C8" s="70">
        <v>3</v>
      </c>
      <c r="D8" s="86">
        <v>97.6</v>
      </c>
      <c r="E8" s="72">
        <f>IF(COUNTIFS('Slika 7 · Mjesečno'!$B:$B,$B8,'Slika 7 · Mjesečno'!$D:$D,$C8)=3,AVERAGEIFS('Slika 7 · Mjesečno'!$E:$E,'Slika 7 · Mjesečno'!$B:$B,$B8,'Slika 7 · Mjesečno'!$D:$D,$C8),"")</f>
        <v>98.033333333333346</v>
      </c>
    </row>
    <row r="9" spans="1:9" x14ac:dyDescent="0.25">
      <c r="A9" s="70" t="s">
        <v>504</v>
      </c>
      <c r="B9" s="70">
        <v>2020</v>
      </c>
      <c r="C9" s="70">
        <v>4</v>
      </c>
      <c r="D9" s="86">
        <v>97.6</v>
      </c>
      <c r="E9" s="72">
        <f>IF(COUNTIFS('Slika 7 · Mjesečno'!$B:$B,$B9,'Slika 7 · Mjesečno'!$D:$D,$C9)=3,AVERAGEIFS('Slika 7 · Mjesečno'!$E:$E,'Slika 7 · Mjesečno'!$B:$B,$B9,'Slika 7 · Mjesečno'!$D:$D,$C9),"")</f>
        <v>97.733333333333334</v>
      </c>
    </row>
    <row r="10" spans="1:9" x14ac:dyDescent="0.25">
      <c r="A10" s="70" t="s">
        <v>505</v>
      </c>
      <c r="B10" s="70">
        <v>2021</v>
      </c>
      <c r="C10" s="70">
        <v>1</v>
      </c>
      <c r="D10" s="86">
        <v>98.1</v>
      </c>
      <c r="E10" s="72">
        <f>IF(COUNTIFS('Slika 7 · Mjesečno'!$B:$B,$B10,'Slika 7 · Mjesečno'!$D:$D,$C10)=3,AVERAGEIFS('Slika 7 · Mjesečno'!$E:$E,'Slika 7 · Mjesečno'!$B:$B,$B10,'Slika 7 · Mjesečno'!$D:$D,$C10),"")</f>
        <v>98.033333333333346</v>
      </c>
      <c r="F10" s="72">
        <f t="shared" ref="F10:F32" si="0">IF(AND(ISNUMBER(D10),ISNUMBER(D6)),(D10/D6-1)*100,"")</f>
        <v>2.5078369905956022</v>
      </c>
      <c r="G10" s="72">
        <f t="shared" ref="G10:G32" si="1">IF(AND(ISNUMBER(E10),ISNUMBER(E6)),(E10/E6-1)*100,"")</f>
        <v>0.54700854700855395</v>
      </c>
    </row>
    <row r="11" spans="1:9" x14ac:dyDescent="0.25">
      <c r="A11" s="70" t="s">
        <v>506</v>
      </c>
      <c r="B11" s="70">
        <v>2021</v>
      </c>
      <c r="C11" s="70">
        <v>2</v>
      </c>
      <c r="D11" s="86">
        <v>99.1</v>
      </c>
      <c r="E11" s="72">
        <f>IF(COUNTIFS('Slika 7 · Mjesečno'!$B:$B,$B11,'Slika 7 · Mjesečno'!$D:$D,$C11)=3,AVERAGEIFS('Slika 7 · Mjesečno'!$E:$E,'Slika 7 · Mjesečno'!$B:$B,$B11,'Slika 7 · Mjesečno'!$D:$D,$C11),"")</f>
        <v>99.233333333333334</v>
      </c>
      <c r="F11" s="72">
        <f t="shared" si="0"/>
        <v>3.7696335078533982</v>
      </c>
      <c r="G11" s="72">
        <f t="shared" si="1"/>
        <v>1.327433628318575</v>
      </c>
    </row>
    <row r="12" spans="1:9" x14ac:dyDescent="0.25">
      <c r="A12" s="70" t="s">
        <v>507</v>
      </c>
      <c r="B12" s="70">
        <v>2021</v>
      </c>
      <c r="C12" s="70">
        <v>3</v>
      </c>
      <c r="D12" s="86">
        <v>100.9</v>
      </c>
      <c r="E12" s="72">
        <f>IF(COUNTIFS('Slika 7 · Mjesečno'!$B:$B,$B12,'Slika 7 · Mjesečno'!$D:$D,$C12)=3,AVERAGEIFS('Slika 7 · Mjesečno'!$E:$E,'Slika 7 · Mjesečno'!$B:$B,$B12,'Slika 7 · Mjesečno'!$D:$D,$C12),"")</f>
        <v>100.53333333333335</v>
      </c>
      <c r="F12" s="72">
        <f t="shared" si="0"/>
        <v>3.38114754098362</v>
      </c>
      <c r="G12" s="72">
        <f t="shared" si="1"/>
        <v>2.5501530091805558</v>
      </c>
    </row>
    <row r="13" spans="1:9" x14ac:dyDescent="0.25">
      <c r="A13" s="70" t="s">
        <v>508</v>
      </c>
      <c r="B13" s="70">
        <v>2021</v>
      </c>
      <c r="C13" s="70">
        <v>4</v>
      </c>
      <c r="D13" s="86">
        <v>101.8</v>
      </c>
      <c r="E13" s="72">
        <f>IF(COUNTIFS('Slika 7 · Mjesečno'!$B:$B,$B13,'Slika 7 · Mjesečno'!$D:$D,$C13)=3,AVERAGEIFS('Slika 7 · Mjesečno'!$E:$E,'Slika 7 · Mjesečno'!$B:$B,$B13,'Slika 7 · Mjesečno'!$D:$D,$C13),"")</f>
        <v>102.23333333333333</v>
      </c>
      <c r="F13" s="72">
        <f t="shared" si="0"/>
        <v>4.3032786885246033</v>
      </c>
      <c r="G13" s="72">
        <f t="shared" si="1"/>
        <v>4.6043656207366945</v>
      </c>
    </row>
    <row r="14" spans="1:9" x14ac:dyDescent="0.25">
      <c r="A14" s="70" t="s">
        <v>509</v>
      </c>
      <c r="B14" s="70">
        <v>2022</v>
      </c>
      <c r="C14" s="70">
        <v>1</v>
      </c>
      <c r="D14" s="86">
        <v>105.6</v>
      </c>
      <c r="E14" s="72">
        <f>IF(COUNTIFS('Slika 7 · Mjesečno'!$B:$B,$B14,'Slika 7 · Mjesečno'!$D:$D,$C14)=3,AVERAGEIFS('Slika 7 · Mjesečno'!$E:$E,'Slika 7 · Mjesečno'!$B:$B,$B14,'Slika 7 · Mjesečno'!$D:$D,$C14),"")</f>
        <v>105.16666666666667</v>
      </c>
      <c r="F14" s="72">
        <f t="shared" si="0"/>
        <v>7.6452599388379117</v>
      </c>
      <c r="G14" s="72">
        <f t="shared" si="1"/>
        <v>7.2764365861951674</v>
      </c>
    </row>
    <row r="15" spans="1:9" x14ac:dyDescent="0.25">
      <c r="A15" s="70" t="s">
        <v>510</v>
      </c>
      <c r="B15" s="70">
        <v>2022</v>
      </c>
      <c r="C15" s="70">
        <v>2</v>
      </c>
      <c r="D15" s="86">
        <v>107.4</v>
      </c>
      <c r="E15" s="72">
        <f>IF(COUNTIFS('Slika 7 · Mjesečno'!$B:$B,$B15,'Slika 7 · Mjesečno'!$D:$D,$C15)=3,AVERAGEIFS('Slika 7 · Mjesečno'!$E:$E,'Slika 7 · Mjesečno'!$B:$B,$B15,'Slika 7 · Mjesečno'!$D:$D,$C15),"")</f>
        <v>108.36666666666667</v>
      </c>
      <c r="F15" s="72">
        <f t="shared" si="0"/>
        <v>8.3753784056508795</v>
      </c>
      <c r="G15" s="72">
        <f t="shared" si="1"/>
        <v>9.2038965401410877</v>
      </c>
    </row>
    <row r="16" spans="1:9" x14ac:dyDescent="0.25">
      <c r="A16" s="70" t="s">
        <v>511</v>
      </c>
      <c r="B16" s="70">
        <v>2022</v>
      </c>
      <c r="C16" s="70">
        <v>3</v>
      </c>
      <c r="D16" s="86">
        <v>109.5</v>
      </c>
      <c r="E16" s="72">
        <f>IF(COUNTIFS('Slika 7 · Mjesečno'!$B:$B,$B16,'Slika 7 · Mjesečno'!$D:$D,$C16)=3,AVERAGEIFS('Slika 7 · Mjesečno'!$E:$E,'Slika 7 · Mjesečno'!$B:$B,$B16,'Slika 7 · Mjesečno'!$D:$D,$C16),"")</f>
        <v>110.5</v>
      </c>
      <c r="F16" s="72">
        <f t="shared" si="0"/>
        <v>8.5232903865213103</v>
      </c>
      <c r="G16" s="72">
        <f t="shared" si="1"/>
        <v>9.9137931034482651</v>
      </c>
    </row>
    <row r="17" spans="1:7" x14ac:dyDescent="0.25">
      <c r="A17" s="70" t="s">
        <v>512</v>
      </c>
      <c r="B17" s="70">
        <v>2022</v>
      </c>
      <c r="C17" s="70">
        <v>4</v>
      </c>
      <c r="D17" s="86">
        <v>113.2</v>
      </c>
      <c r="E17" s="72">
        <f>IF(COUNTIFS('Slika 7 · Mjesečno'!$B:$B,$B17,'Slika 7 · Mjesečno'!$D:$D,$C17)=3,AVERAGEIFS('Slika 7 · Mjesečno'!$E:$E,'Slika 7 · Mjesečno'!$B:$B,$B17,'Slika 7 · Mjesečno'!$D:$D,$C17),"")</f>
        <v>111.66666666666667</v>
      </c>
      <c r="F17" s="72">
        <f t="shared" si="0"/>
        <v>11.198428290766206</v>
      </c>
      <c r="G17" s="72">
        <f t="shared" si="1"/>
        <v>9.2272579067492764</v>
      </c>
    </row>
    <row r="18" spans="1:7" x14ac:dyDescent="0.25">
      <c r="A18" s="70" t="s">
        <v>513</v>
      </c>
      <c r="B18" s="70">
        <v>2023</v>
      </c>
      <c r="C18" s="70">
        <v>1</v>
      </c>
      <c r="D18" s="86">
        <v>122.3</v>
      </c>
      <c r="E18" s="72">
        <f>IF(COUNTIFS('Slika 7 · Mjesečno'!$B:$B,$B18,'Slika 7 · Mjesečno'!$D:$D,$C18)=3,AVERAGEIFS('Slika 7 · Mjesečno'!$E:$E,'Slika 7 · Mjesečno'!$B:$B,$B18,'Slika 7 · Mjesečno'!$D:$D,$C18),"")</f>
        <v>115.2</v>
      </c>
      <c r="F18" s="72">
        <f t="shared" si="0"/>
        <v>15.814393939393945</v>
      </c>
      <c r="G18" s="72">
        <f t="shared" si="1"/>
        <v>9.5404120443740137</v>
      </c>
    </row>
    <row r="19" spans="1:7" x14ac:dyDescent="0.25">
      <c r="A19" s="70" t="s">
        <v>514</v>
      </c>
      <c r="B19" s="70">
        <v>2023</v>
      </c>
      <c r="C19" s="70">
        <v>2</v>
      </c>
      <c r="D19" s="86">
        <v>126.4</v>
      </c>
      <c r="E19" s="72">
        <f>IF(COUNTIFS('Slika 7 · Mjesečno'!$B:$B,$B19,'Slika 7 · Mjesečno'!$D:$D,$C19)=3,AVERAGEIFS('Slika 7 · Mjesečno'!$E:$E,'Slika 7 · Mjesečno'!$B:$B,$B19,'Slika 7 · Mjesečno'!$D:$D,$C19),"")</f>
        <v>115.86666666666667</v>
      </c>
      <c r="F19" s="72">
        <f t="shared" si="0"/>
        <v>17.690875232774683</v>
      </c>
      <c r="G19" s="72">
        <f t="shared" si="1"/>
        <v>6.9209474007997596</v>
      </c>
    </row>
    <row r="20" spans="1:7" x14ac:dyDescent="0.25">
      <c r="A20" s="70" t="s">
        <v>515</v>
      </c>
      <c r="B20" s="70">
        <v>2023</v>
      </c>
      <c r="C20" s="70">
        <v>3</v>
      </c>
      <c r="D20" s="86">
        <v>129.5</v>
      </c>
      <c r="E20" s="72">
        <f>IF(COUNTIFS('Slika 7 · Mjesečno'!$B:$B,$B20,'Slika 7 · Mjesečno'!$D:$D,$C20)=3,AVERAGEIFS('Slika 7 · Mjesečno'!$E:$E,'Slika 7 · Mjesečno'!$B:$B,$B20,'Slika 7 · Mjesečno'!$D:$D,$C20),"")</f>
        <v>117.86666666666667</v>
      </c>
      <c r="F20" s="72">
        <f t="shared" si="0"/>
        <v>18.264840182648399</v>
      </c>
      <c r="G20" s="72">
        <f t="shared" si="1"/>
        <v>6.6666666666666652</v>
      </c>
    </row>
    <row r="21" spans="1:7" x14ac:dyDescent="0.25">
      <c r="A21" s="70" t="s">
        <v>516</v>
      </c>
      <c r="B21" s="70">
        <v>2023</v>
      </c>
      <c r="C21" s="70">
        <v>4</v>
      </c>
      <c r="D21" s="86">
        <v>131.80000000000001</v>
      </c>
      <c r="E21" s="72">
        <f>IF(COUNTIFS('Slika 7 · Mjesečno'!$B:$B,$B21,'Slika 7 · Mjesečno'!$D:$D,$C21)=3,AVERAGEIFS('Slika 7 · Mjesečno'!$E:$E,'Slika 7 · Mjesečno'!$B:$B,$B21,'Slika 7 · Mjesečno'!$D:$D,$C21),"")</f>
        <v>118.26666666666667</v>
      </c>
      <c r="F21" s="72">
        <f t="shared" si="0"/>
        <v>16.431095406360431</v>
      </c>
      <c r="G21" s="72">
        <f t="shared" si="1"/>
        <v>5.9104477611940265</v>
      </c>
    </row>
    <row r="22" spans="1:7" x14ac:dyDescent="0.25">
      <c r="A22" s="70" t="s">
        <v>517</v>
      </c>
      <c r="B22" s="70">
        <v>2024</v>
      </c>
      <c r="C22" s="70">
        <v>1</v>
      </c>
      <c r="D22" s="86">
        <v>136.5</v>
      </c>
      <c r="E22" s="72">
        <f>IF(COUNTIFS('Slika 7 · Mjesečno'!$B:$B,$B22,'Slika 7 · Mjesečno'!$D:$D,$C22)=3,AVERAGEIFS('Slika 7 · Mjesečno'!$E:$E,'Slika 7 · Mjesečno'!$B:$B,$B22,'Slika 7 · Mjesečno'!$D:$D,$C22),"")</f>
        <v>120.33333333333333</v>
      </c>
      <c r="F22" s="72">
        <f t="shared" si="0"/>
        <v>11.610793131643504</v>
      </c>
      <c r="G22" s="72">
        <f t="shared" si="1"/>
        <v>4.4560185185185119</v>
      </c>
    </row>
    <row r="23" spans="1:7" x14ac:dyDescent="0.25">
      <c r="A23" s="70" t="s">
        <v>518</v>
      </c>
      <c r="B23" s="70">
        <v>2024</v>
      </c>
      <c r="C23" s="70">
        <v>2</v>
      </c>
      <c r="D23" s="86">
        <v>141.5</v>
      </c>
      <c r="E23" s="72">
        <f>IF(COUNTIFS('Slika 7 · Mjesečno'!$B:$B,$B23,'Slika 7 · Mjesečno'!$D:$D,$C23)=3,AVERAGEIFS('Slika 7 · Mjesečno'!$E:$E,'Slika 7 · Mjesečno'!$B:$B,$B23,'Slika 7 · Mjesečno'!$D:$D,$C23),"")</f>
        <v>122.56666666666666</v>
      </c>
      <c r="F23" s="72">
        <f t="shared" si="0"/>
        <v>11.946202531645556</v>
      </c>
      <c r="G23" s="72">
        <f t="shared" si="1"/>
        <v>5.782508630609895</v>
      </c>
    </row>
    <row r="24" spans="1:7" x14ac:dyDescent="0.25">
      <c r="A24" s="70" t="s">
        <v>519</v>
      </c>
      <c r="B24" s="70">
        <v>2024</v>
      </c>
      <c r="C24" s="70">
        <v>3</v>
      </c>
      <c r="D24" s="86">
        <v>143.1</v>
      </c>
      <c r="E24" s="72">
        <f>IF(COUNTIFS('Slika 7 · Mjesečno'!$B:$B,$B24,'Slika 7 · Mjesečno'!$D:$D,$C24)=3,AVERAGEIFS('Slika 7 · Mjesečno'!$E:$E,'Slika 7 · Mjesečno'!$B:$B,$B24,'Slika 7 · Mjesečno'!$D:$D,$C24),"")</f>
        <v>123.56666666666666</v>
      </c>
      <c r="F24" s="72">
        <f t="shared" si="0"/>
        <v>10.50193050193049</v>
      </c>
      <c r="G24" s="72">
        <f t="shared" si="1"/>
        <v>4.8359728506787159</v>
      </c>
    </row>
    <row r="25" spans="1:7" x14ac:dyDescent="0.25">
      <c r="A25" s="70" t="s">
        <v>520</v>
      </c>
      <c r="B25" s="70">
        <v>2024</v>
      </c>
      <c r="C25" s="70">
        <v>4</v>
      </c>
      <c r="D25" s="86">
        <v>146.69999999999999</v>
      </c>
      <c r="E25" s="72">
        <f>IF(COUNTIFS('Slika 7 · Mjesečno'!$B:$B,$B25,'Slika 7 · Mjesečno'!$D:$D,$C25)=3,AVERAGEIFS('Slika 7 · Mjesečno'!$E:$E,'Slika 7 · Mjesečno'!$B:$B,$B25,'Slika 7 · Mjesečno'!$D:$D,$C25),"")</f>
        <v>123.8</v>
      </c>
      <c r="F25" s="72">
        <f t="shared" si="0"/>
        <v>11.305007587253391</v>
      </c>
      <c r="G25" s="72">
        <f t="shared" si="1"/>
        <v>4.6786922209695492</v>
      </c>
    </row>
    <row r="26" spans="1:7" x14ac:dyDescent="0.25">
      <c r="A26" s="70" t="s">
        <v>521</v>
      </c>
      <c r="B26" s="70">
        <v>2025</v>
      </c>
      <c r="C26" s="70">
        <v>1</v>
      </c>
      <c r="D26" s="86">
        <v>158.5</v>
      </c>
      <c r="E26" s="72">
        <f>IF(COUNTIFS('Slika 7 · Mjesečno'!$B:$B,$B26,'Slika 7 · Mjesečno'!$D:$D,$C26)=3,AVERAGEIFS('Slika 7 · Mjesečno'!$E:$E,'Slika 7 · Mjesečno'!$B:$B,$B26,'Slika 7 · Mjesečno'!$D:$D,$C26),"")</f>
        <v>125.83333333333333</v>
      </c>
      <c r="F26" s="72">
        <f t="shared" si="0"/>
        <v>16.117216117216127</v>
      </c>
      <c r="G26" s="72">
        <f t="shared" si="1"/>
        <v>4.5706371191135631</v>
      </c>
    </row>
    <row r="27" spans="1:7" x14ac:dyDescent="0.25">
      <c r="A27" s="70" t="s">
        <v>522</v>
      </c>
      <c r="B27" s="70">
        <v>2025</v>
      </c>
      <c r="C27" s="70">
        <v>2</v>
      </c>
      <c r="D27" s="86">
        <v>159.30000000000001</v>
      </c>
      <c r="E27" s="72">
        <f>IF(COUNTIFS('Slika 7 · Mjesečno'!$B:$B,$B27,'Slika 7 · Mjesečno'!$D:$D,$C27)=3,AVERAGEIFS('Slika 7 · Mjesečno'!$E:$E,'Slika 7 · Mjesečno'!$B:$B,$B27,'Slika 7 · Mjesečno'!$D:$D,$C27),"")</f>
        <v>127.36666666666667</v>
      </c>
      <c r="F27" s="72">
        <f t="shared" si="0"/>
        <v>12.579505300353366</v>
      </c>
      <c r="G27" s="72">
        <f t="shared" si="1"/>
        <v>3.9162360620070835</v>
      </c>
    </row>
    <row r="28" spans="1:7" x14ac:dyDescent="0.25">
      <c r="A28" s="70" t="s">
        <v>523</v>
      </c>
      <c r="B28" s="70">
        <v>2025</v>
      </c>
      <c r="C28" s="70">
        <v>3</v>
      </c>
      <c r="D28" s="86">
        <v>162.19999999999999</v>
      </c>
      <c r="E28" s="72">
        <f>IF(COUNTIFS('Slika 7 · Mjesečno'!$B:$B,$B28,'Slika 7 · Mjesečno'!$D:$D,$C28)=3,AVERAGEIFS('Slika 7 · Mjesečno'!$E:$E,'Slika 7 · Mjesečno'!$B:$B,$B28,'Slika 7 · Mjesečno'!$D:$D,$C28),"")</f>
        <v>127.96666666666665</v>
      </c>
      <c r="F28" s="72">
        <f t="shared" si="0"/>
        <v>13.347309573724676</v>
      </c>
      <c r="G28" s="72">
        <f t="shared" si="1"/>
        <v>3.5608308605341144</v>
      </c>
    </row>
    <row r="29" spans="1:7" x14ac:dyDescent="0.25">
      <c r="A29" s="70" t="s">
        <v>524</v>
      </c>
      <c r="B29" s="70">
        <v>2025</v>
      </c>
      <c r="C29" s="70">
        <v>4</v>
      </c>
      <c r="D29" s="86">
        <v>166.8</v>
      </c>
      <c r="E29" s="72">
        <f>IF(COUNTIFS('Slika 7 · Mjesečno'!$B:$B,$B29,'Slika 7 · Mjesečno'!$D:$D,$C29)=3,AVERAGEIFS('Slika 7 · Mjesečno'!$E:$E,'Slika 7 · Mjesečno'!$B:$B,$B29,'Slika 7 · Mjesečno'!$D:$D,$C29),"")</f>
        <v>127.96666666666665</v>
      </c>
      <c r="F29" s="72">
        <f t="shared" si="0"/>
        <v>13.701431492842552</v>
      </c>
      <c r="G29" s="72">
        <f t="shared" si="1"/>
        <v>3.3656435110392957</v>
      </c>
    </row>
    <row r="30" spans="1:7" x14ac:dyDescent="0.25">
      <c r="A30" s="70" t="s">
        <v>525</v>
      </c>
      <c r="B30" s="70">
        <v>2026</v>
      </c>
      <c r="C30" s="70">
        <v>1</v>
      </c>
      <c r="D30" s="86">
        <v>172.7</v>
      </c>
      <c r="E30" s="72">
        <f>IF(COUNTIFS('Slika 7 · Mjesečno'!$B:$B,$B30,'Slika 7 · Mjesečno'!$D:$D,$C30)=3,AVERAGEIFS('Slika 7 · Mjesečno'!$E:$E,'Slika 7 · Mjesečno'!$B:$B,$B30,'Slika 7 · Mjesečno'!$D:$D,$C30),"")</f>
        <v>128.76666666666668</v>
      </c>
      <c r="F30" s="72">
        <f t="shared" si="0"/>
        <v>8.9589905362776001</v>
      </c>
      <c r="G30" s="72">
        <f t="shared" si="1"/>
        <v>2.3311258278145841</v>
      </c>
    </row>
    <row r="31" spans="1:7" x14ac:dyDescent="0.25">
      <c r="A31" s="70" t="s">
        <v>526</v>
      </c>
      <c r="B31" s="70">
        <v>2026</v>
      </c>
      <c r="C31" s="70">
        <v>2</v>
      </c>
      <c r="D31" s="86">
        <v>179.6</v>
      </c>
      <c r="E31" s="72">
        <f>IF(COUNTIFS('Slika 7 · Mjesečno'!$B:$B,$B31,'Slika 7 · Mjesečno'!$D:$D,$C31)=3,AVERAGEIFS('Slika 7 · Mjesečno'!$E:$E,'Slika 7 · Mjesečno'!$B:$B,$B31,'Slika 7 · Mjesečno'!$D:$D,$C31),"")</f>
        <v>132.16666666666666</v>
      </c>
      <c r="F31" s="72">
        <f t="shared" si="0"/>
        <v>12.743251726302551</v>
      </c>
      <c r="G31" s="72">
        <f t="shared" si="1"/>
        <v>3.7686469510599174</v>
      </c>
    </row>
    <row r="32" spans="1:7" x14ac:dyDescent="0.25">
      <c r="A32" s="70" t="s">
        <v>527</v>
      </c>
      <c r="B32" s="70">
        <v>2026</v>
      </c>
      <c r="C32" s="70">
        <v>3</v>
      </c>
      <c r="E32" s="72" t="str">
        <f>IF(COUNTIFS('Slika 7 · Mjesečno'!$B:$B,$B32,'Slika 7 · Mjesečno'!$D:$D,$C32)=3,AVERAGEIFS('Slika 7 · Mjesečno'!$E:$E,'Slika 7 · Mjesečno'!$B:$B,$B32,'Slika 7 · Mjesečno'!$D:$D,$C32),"")</f>
        <v/>
      </c>
      <c r="F32" s="72" t="str">
        <f t="shared" si="0"/>
        <v/>
      </c>
      <c r="G32" s="72" t="str">
        <f t="shared" si="1"/>
        <v/>
      </c>
    </row>
    <row r="34" spans="1:5" x14ac:dyDescent="0.25">
      <c r="A34" s="66" t="s">
        <v>528</v>
      </c>
    </row>
    <row r="35" spans="1:5" x14ac:dyDescent="0.25">
      <c r="A35" s="70" t="s">
        <v>529</v>
      </c>
      <c r="D35" s="72">
        <f>AVERAGEIFS(D6:D32,$B6:$B32,2021)</f>
        <v>99.975000000000009</v>
      </c>
      <c r="E35" s="72">
        <f>AVERAGEIFS(E6:E32,$B6:$B32,2021)</f>
        <v>100.00833333333334</v>
      </c>
    </row>
    <row r="36" spans="1:5" x14ac:dyDescent="0.25">
      <c r="A36" s="70" t="s">
        <v>530</v>
      </c>
      <c r="D36" s="72">
        <f>LOOKUP(2,1/ISNUMBER(D6:D32),D6:D32)</f>
        <v>179.6</v>
      </c>
      <c r="E36" s="72">
        <f>LOOKUP(2,1/ISNUMBER(E6:E32),E6:E32)</f>
        <v>132.16666666666666</v>
      </c>
    </row>
    <row r="37" spans="1:5" x14ac:dyDescent="0.25">
      <c r="A37" s="70" t="s">
        <v>531</v>
      </c>
      <c r="D37" s="72">
        <f>(D36/D35-1)*100</f>
        <v>79.644911227806929</v>
      </c>
      <c r="E37" s="72">
        <f>(E36/E35-1)*100</f>
        <v>32.155653695525352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4"/>
  <sheetViews>
    <sheetView zoomScaleNormal="100" workbookViewId="0"/>
  </sheetViews>
  <sheetFormatPr defaultColWidth="8.85546875" defaultRowHeight="15" x14ac:dyDescent="0.25"/>
  <cols>
    <col min="1" max="1" width="11" customWidth="1"/>
    <col min="2" max="2" width="8" customWidth="1"/>
    <col min="3" max="3" width="11" customWidth="1"/>
    <col min="5" max="5" width="14" customWidth="1"/>
    <col min="6" max="6" width="12" customWidth="1"/>
  </cols>
  <sheetData>
    <row r="1" spans="1:6" ht="16.5" customHeight="1" x14ac:dyDescent="0.25">
      <c r="A1" s="65" t="s">
        <v>532</v>
      </c>
    </row>
    <row r="2" spans="1:6" x14ac:dyDescent="0.25">
      <c r="A2" s="67" t="s">
        <v>533</v>
      </c>
    </row>
    <row r="4" spans="1:6" ht="42" customHeight="1" x14ac:dyDescent="0.25">
      <c r="A4" s="69" t="s">
        <v>534</v>
      </c>
      <c r="B4" s="69" t="s">
        <v>227</v>
      </c>
      <c r="C4" s="69" t="s">
        <v>535</v>
      </c>
      <c r="D4" s="69" t="s">
        <v>496</v>
      </c>
      <c r="E4" s="69" t="s">
        <v>536</v>
      </c>
      <c r="F4" s="69" t="s">
        <v>537</v>
      </c>
    </row>
    <row r="5" spans="1:6" x14ac:dyDescent="0.25">
      <c r="A5" s="87">
        <v>43831</v>
      </c>
      <c r="B5" s="70">
        <v>2020</v>
      </c>
      <c r="C5" s="70" t="s">
        <v>538</v>
      </c>
      <c r="D5" s="70">
        <f t="shared" ref="D5:D36" si="0">ROUNDUP(MONTH(A5)/3,0)</f>
        <v>1</v>
      </c>
      <c r="E5" s="86">
        <v>97.5</v>
      </c>
    </row>
    <row r="6" spans="1:6" x14ac:dyDescent="0.25">
      <c r="A6" s="87">
        <v>43862</v>
      </c>
      <c r="B6" s="70">
        <v>2020</v>
      </c>
      <c r="C6" s="70" t="s">
        <v>539</v>
      </c>
      <c r="D6" s="70">
        <f t="shared" si="0"/>
        <v>1</v>
      </c>
      <c r="E6" s="86">
        <v>97.4</v>
      </c>
    </row>
    <row r="7" spans="1:6" x14ac:dyDescent="0.25">
      <c r="A7" s="87">
        <v>43891</v>
      </c>
      <c r="B7" s="70">
        <v>2020</v>
      </c>
      <c r="C7" s="70" t="s">
        <v>540</v>
      </c>
      <c r="D7" s="70">
        <f t="shared" si="0"/>
        <v>1</v>
      </c>
      <c r="E7" s="86">
        <v>97.6</v>
      </c>
    </row>
    <row r="8" spans="1:6" x14ac:dyDescent="0.25">
      <c r="A8" s="87">
        <v>43922</v>
      </c>
      <c r="B8" s="70">
        <v>2020</v>
      </c>
      <c r="C8" s="70" t="s">
        <v>541</v>
      </c>
      <c r="D8" s="70">
        <f t="shared" si="0"/>
        <v>2</v>
      </c>
      <c r="E8" s="86">
        <v>97.7</v>
      </c>
    </row>
    <row r="9" spans="1:6" x14ac:dyDescent="0.25">
      <c r="A9" s="87">
        <v>43952</v>
      </c>
      <c r="B9" s="70">
        <v>2020</v>
      </c>
      <c r="C9" s="70" t="s">
        <v>542</v>
      </c>
      <c r="D9" s="70">
        <f t="shared" si="0"/>
        <v>2</v>
      </c>
      <c r="E9" s="86">
        <v>98.1</v>
      </c>
    </row>
    <row r="10" spans="1:6" x14ac:dyDescent="0.25">
      <c r="A10" s="87">
        <v>43983</v>
      </c>
      <c r="B10" s="70">
        <v>2020</v>
      </c>
      <c r="C10" s="70" t="s">
        <v>543</v>
      </c>
      <c r="D10" s="70">
        <f t="shared" si="0"/>
        <v>2</v>
      </c>
      <c r="E10" s="86">
        <v>98</v>
      </c>
    </row>
    <row r="11" spans="1:6" x14ac:dyDescent="0.25">
      <c r="A11" s="87">
        <v>44013</v>
      </c>
      <c r="B11" s="70">
        <v>2020</v>
      </c>
      <c r="C11" s="70" t="s">
        <v>544</v>
      </c>
      <c r="D11" s="70">
        <f t="shared" si="0"/>
        <v>3</v>
      </c>
      <c r="E11" s="86">
        <v>97.9</v>
      </c>
    </row>
    <row r="12" spans="1:6" x14ac:dyDescent="0.25">
      <c r="A12" s="87">
        <v>44044</v>
      </c>
      <c r="B12" s="70">
        <v>2020</v>
      </c>
      <c r="C12" s="70" t="s">
        <v>545</v>
      </c>
      <c r="D12" s="70">
        <f t="shared" si="0"/>
        <v>3</v>
      </c>
      <c r="E12" s="86">
        <v>98.1</v>
      </c>
    </row>
    <row r="13" spans="1:6" x14ac:dyDescent="0.25">
      <c r="A13" s="87">
        <v>44075</v>
      </c>
      <c r="B13" s="70">
        <v>2020</v>
      </c>
      <c r="C13" s="70" t="s">
        <v>546</v>
      </c>
      <c r="D13" s="70">
        <f t="shared" si="0"/>
        <v>3</v>
      </c>
      <c r="E13" s="86">
        <v>98.1</v>
      </c>
    </row>
    <row r="14" spans="1:6" x14ac:dyDescent="0.25">
      <c r="A14" s="87">
        <v>44105</v>
      </c>
      <c r="B14" s="70">
        <v>2020</v>
      </c>
      <c r="C14" s="70" t="s">
        <v>547</v>
      </c>
      <c r="D14" s="70">
        <f t="shared" si="0"/>
        <v>4</v>
      </c>
      <c r="E14" s="86">
        <v>98.2</v>
      </c>
    </row>
    <row r="15" spans="1:6" x14ac:dyDescent="0.25">
      <c r="A15" s="87">
        <v>44136</v>
      </c>
      <c r="B15" s="70">
        <v>2020</v>
      </c>
      <c r="C15" s="70" t="s">
        <v>548</v>
      </c>
      <c r="D15" s="70">
        <f t="shared" si="0"/>
        <v>4</v>
      </c>
      <c r="E15" s="86">
        <v>97.5</v>
      </c>
    </row>
    <row r="16" spans="1:6" x14ac:dyDescent="0.25">
      <c r="A16" s="87">
        <v>44166</v>
      </c>
      <c r="B16" s="70">
        <v>2020</v>
      </c>
      <c r="C16" s="70" t="s">
        <v>549</v>
      </c>
      <c r="D16" s="70">
        <f t="shared" si="0"/>
        <v>4</v>
      </c>
      <c r="E16" s="86">
        <v>97.5</v>
      </c>
    </row>
    <row r="17" spans="1:6" x14ac:dyDescent="0.25">
      <c r="A17" s="87">
        <v>44197</v>
      </c>
      <c r="B17" s="70">
        <v>2021</v>
      </c>
      <c r="C17" s="70" t="s">
        <v>538</v>
      </c>
      <c r="D17" s="70">
        <f t="shared" si="0"/>
        <v>1</v>
      </c>
      <c r="E17" s="86">
        <v>97.7</v>
      </c>
      <c r="F17" s="72">
        <f t="shared" ref="F17:F48" si="1">(E17/E5-1)*100</f>
        <v>0.20512820512821328</v>
      </c>
    </row>
    <row r="18" spans="1:6" x14ac:dyDescent="0.25">
      <c r="A18" s="87">
        <v>44228</v>
      </c>
      <c r="B18" s="70">
        <v>2021</v>
      </c>
      <c r="C18" s="70" t="s">
        <v>539</v>
      </c>
      <c r="D18" s="70">
        <f t="shared" si="0"/>
        <v>1</v>
      </c>
      <c r="E18" s="86">
        <v>98</v>
      </c>
      <c r="F18" s="72">
        <f t="shared" si="1"/>
        <v>0.61601642710471527</v>
      </c>
    </row>
    <row r="19" spans="1:6" x14ac:dyDescent="0.25">
      <c r="A19" s="87">
        <v>44256</v>
      </c>
      <c r="B19" s="70">
        <v>2021</v>
      </c>
      <c r="C19" s="70" t="s">
        <v>540</v>
      </c>
      <c r="D19" s="70">
        <f t="shared" si="0"/>
        <v>1</v>
      </c>
      <c r="E19" s="86">
        <v>98.4</v>
      </c>
      <c r="F19" s="72">
        <f t="shared" si="1"/>
        <v>0.819672131147553</v>
      </c>
    </row>
    <row r="20" spans="1:6" x14ac:dyDescent="0.25">
      <c r="A20" s="87">
        <v>44287</v>
      </c>
      <c r="B20" s="70">
        <v>2021</v>
      </c>
      <c r="C20" s="70" t="s">
        <v>541</v>
      </c>
      <c r="D20" s="70">
        <f t="shared" si="0"/>
        <v>2</v>
      </c>
      <c r="E20" s="86">
        <v>98.8</v>
      </c>
      <c r="F20" s="72">
        <f t="shared" si="1"/>
        <v>1.1258955987717423</v>
      </c>
    </row>
    <row r="21" spans="1:6" x14ac:dyDescent="0.25">
      <c r="A21" s="87">
        <v>44317</v>
      </c>
      <c r="B21" s="70">
        <v>2021</v>
      </c>
      <c r="C21" s="70" t="s">
        <v>542</v>
      </c>
      <c r="D21" s="70">
        <f t="shared" si="0"/>
        <v>2</v>
      </c>
      <c r="E21" s="86">
        <v>99.4</v>
      </c>
      <c r="F21" s="72">
        <f t="shared" si="1"/>
        <v>1.3251783893985847</v>
      </c>
    </row>
    <row r="22" spans="1:6" x14ac:dyDescent="0.25">
      <c r="A22" s="87">
        <v>44348</v>
      </c>
      <c r="B22" s="70">
        <v>2021</v>
      </c>
      <c r="C22" s="70" t="s">
        <v>543</v>
      </c>
      <c r="D22" s="70">
        <f t="shared" si="0"/>
        <v>2</v>
      </c>
      <c r="E22" s="86">
        <v>99.5</v>
      </c>
      <c r="F22" s="72">
        <f t="shared" si="1"/>
        <v>1.5306122448979664</v>
      </c>
    </row>
    <row r="23" spans="1:6" x14ac:dyDescent="0.25">
      <c r="A23" s="87">
        <v>44378</v>
      </c>
      <c r="B23" s="70">
        <v>2021</v>
      </c>
      <c r="C23" s="70" t="s">
        <v>544</v>
      </c>
      <c r="D23" s="70">
        <f t="shared" si="0"/>
        <v>3</v>
      </c>
      <c r="E23" s="86">
        <v>100</v>
      </c>
      <c r="F23" s="72">
        <f t="shared" si="1"/>
        <v>2.1450459652706755</v>
      </c>
    </row>
    <row r="24" spans="1:6" x14ac:dyDescent="0.25">
      <c r="A24" s="87">
        <v>44409</v>
      </c>
      <c r="B24" s="70">
        <v>2021</v>
      </c>
      <c r="C24" s="70" t="s">
        <v>545</v>
      </c>
      <c r="D24" s="70">
        <f t="shared" si="0"/>
        <v>3</v>
      </c>
      <c r="E24" s="86">
        <v>100.6</v>
      </c>
      <c r="F24" s="72">
        <f t="shared" si="1"/>
        <v>2.5484199796126372</v>
      </c>
    </row>
    <row r="25" spans="1:6" x14ac:dyDescent="0.25">
      <c r="A25" s="87">
        <v>44440</v>
      </c>
      <c r="B25" s="70">
        <v>2021</v>
      </c>
      <c r="C25" s="70" t="s">
        <v>546</v>
      </c>
      <c r="D25" s="70">
        <f t="shared" si="0"/>
        <v>3</v>
      </c>
      <c r="E25" s="86">
        <v>101</v>
      </c>
      <c r="F25" s="72">
        <f t="shared" si="1"/>
        <v>2.9561671763506769</v>
      </c>
    </row>
    <row r="26" spans="1:6" x14ac:dyDescent="0.25">
      <c r="A26" s="87">
        <v>44470</v>
      </c>
      <c r="B26" s="70">
        <v>2021</v>
      </c>
      <c r="C26" s="70" t="s">
        <v>547</v>
      </c>
      <c r="D26" s="70">
        <f t="shared" si="0"/>
        <v>4</v>
      </c>
      <c r="E26" s="86">
        <v>101.6</v>
      </c>
      <c r="F26" s="72">
        <f t="shared" si="1"/>
        <v>3.4623217922606919</v>
      </c>
    </row>
    <row r="27" spans="1:6" x14ac:dyDescent="0.25">
      <c r="A27" s="87">
        <v>44501</v>
      </c>
      <c r="B27" s="70">
        <v>2021</v>
      </c>
      <c r="C27" s="70" t="s">
        <v>548</v>
      </c>
      <c r="D27" s="70">
        <f t="shared" si="0"/>
        <v>4</v>
      </c>
      <c r="E27" s="86">
        <v>102.5</v>
      </c>
      <c r="F27" s="72">
        <f t="shared" si="1"/>
        <v>5.1282051282051322</v>
      </c>
    </row>
    <row r="28" spans="1:6" x14ac:dyDescent="0.25">
      <c r="A28" s="87">
        <v>44531</v>
      </c>
      <c r="B28" s="70">
        <v>2021</v>
      </c>
      <c r="C28" s="70" t="s">
        <v>549</v>
      </c>
      <c r="D28" s="70">
        <f t="shared" si="0"/>
        <v>4</v>
      </c>
      <c r="E28" s="86">
        <v>102.6</v>
      </c>
      <c r="F28" s="72">
        <f t="shared" si="1"/>
        <v>5.2307692307692166</v>
      </c>
    </row>
    <row r="29" spans="1:6" x14ac:dyDescent="0.25">
      <c r="A29" s="87">
        <v>44562</v>
      </c>
      <c r="B29" s="70">
        <v>2022</v>
      </c>
      <c r="C29" s="70" t="s">
        <v>538</v>
      </c>
      <c r="D29" s="70">
        <f t="shared" si="0"/>
        <v>1</v>
      </c>
      <c r="E29" s="86">
        <v>104.2</v>
      </c>
      <c r="F29" s="72">
        <f t="shared" si="1"/>
        <v>6.6530194472876225</v>
      </c>
    </row>
    <row r="30" spans="1:6" x14ac:dyDescent="0.25">
      <c r="A30" s="87">
        <v>44593</v>
      </c>
      <c r="B30" s="70">
        <v>2022</v>
      </c>
      <c r="C30" s="70" t="s">
        <v>539</v>
      </c>
      <c r="D30" s="70">
        <f t="shared" si="0"/>
        <v>1</v>
      </c>
      <c r="E30" s="86">
        <v>105</v>
      </c>
      <c r="F30" s="72">
        <f t="shared" si="1"/>
        <v>7.1428571428571397</v>
      </c>
    </row>
    <row r="31" spans="1:6" x14ac:dyDescent="0.25">
      <c r="A31" s="87">
        <v>44621</v>
      </c>
      <c r="B31" s="70">
        <v>2022</v>
      </c>
      <c r="C31" s="70" t="s">
        <v>540</v>
      </c>
      <c r="D31" s="70">
        <f t="shared" si="0"/>
        <v>1</v>
      </c>
      <c r="E31" s="86">
        <v>106.3</v>
      </c>
      <c r="F31" s="72">
        <f t="shared" si="1"/>
        <v>8.0284552845528268</v>
      </c>
    </row>
    <row r="32" spans="1:6" x14ac:dyDescent="0.25">
      <c r="A32" s="87">
        <v>44652</v>
      </c>
      <c r="B32" s="70">
        <v>2022</v>
      </c>
      <c r="C32" s="70" t="s">
        <v>541</v>
      </c>
      <c r="D32" s="70">
        <f t="shared" si="0"/>
        <v>2</v>
      </c>
      <c r="E32" s="86">
        <v>107.4</v>
      </c>
      <c r="F32" s="72">
        <f t="shared" si="1"/>
        <v>8.7044534412955556</v>
      </c>
    </row>
    <row r="33" spans="1:6" x14ac:dyDescent="0.25">
      <c r="A33" s="87">
        <v>44682</v>
      </c>
      <c r="B33" s="70">
        <v>2022</v>
      </c>
      <c r="C33" s="70" t="s">
        <v>542</v>
      </c>
      <c r="D33" s="70">
        <f t="shared" si="0"/>
        <v>2</v>
      </c>
      <c r="E33" s="86">
        <v>108.6</v>
      </c>
      <c r="F33" s="72">
        <f t="shared" si="1"/>
        <v>9.255533199195165</v>
      </c>
    </row>
    <row r="34" spans="1:6" x14ac:dyDescent="0.25">
      <c r="A34" s="87">
        <v>44713</v>
      </c>
      <c r="B34" s="70">
        <v>2022</v>
      </c>
      <c r="C34" s="70" t="s">
        <v>543</v>
      </c>
      <c r="D34" s="70">
        <f t="shared" si="0"/>
        <v>2</v>
      </c>
      <c r="E34" s="86">
        <v>109.1</v>
      </c>
      <c r="F34" s="72">
        <f t="shared" si="1"/>
        <v>9.6482412060301392</v>
      </c>
    </row>
    <row r="35" spans="1:6" x14ac:dyDescent="0.25">
      <c r="A35" s="87">
        <v>44743</v>
      </c>
      <c r="B35" s="70">
        <v>2022</v>
      </c>
      <c r="C35" s="70" t="s">
        <v>544</v>
      </c>
      <c r="D35" s="70">
        <f t="shared" si="0"/>
        <v>3</v>
      </c>
      <c r="E35" s="86">
        <v>110.1</v>
      </c>
      <c r="F35" s="72">
        <f t="shared" si="1"/>
        <v>10.099999999999998</v>
      </c>
    </row>
    <row r="36" spans="1:6" x14ac:dyDescent="0.25">
      <c r="A36" s="87">
        <v>44774</v>
      </c>
      <c r="B36" s="70">
        <v>2022</v>
      </c>
      <c r="C36" s="70" t="s">
        <v>545</v>
      </c>
      <c r="D36" s="70">
        <f t="shared" si="0"/>
        <v>3</v>
      </c>
      <c r="E36" s="86">
        <v>110.5</v>
      </c>
      <c r="F36" s="72">
        <f t="shared" si="1"/>
        <v>9.8409542743538747</v>
      </c>
    </row>
    <row r="37" spans="1:6" x14ac:dyDescent="0.25">
      <c r="A37" s="87">
        <v>44805</v>
      </c>
      <c r="B37" s="70">
        <v>2022</v>
      </c>
      <c r="C37" s="70" t="s">
        <v>546</v>
      </c>
      <c r="D37" s="70">
        <f t="shared" ref="D37:D68" si="2">ROUNDUP(MONTH(A37)/3,0)</f>
        <v>3</v>
      </c>
      <c r="E37" s="86">
        <v>110.9</v>
      </c>
      <c r="F37" s="72">
        <f t="shared" si="1"/>
        <v>9.8019801980198107</v>
      </c>
    </row>
    <row r="38" spans="1:6" x14ac:dyDescent="0.25">
      <c r="A38" s="87">
        <v>44835</v>
      </c>
      <c r="B38" s="70">
        <v>2022</v>
      </c>
      <c r="C38" s="70" t="s">
        <v>547</v>
      </c>
      <c r="D38" s="70">
        <f t="shared" si="2"/>
        <v>4</v>
      </c>
      <c r="E38" s="86">
        <v>111.2</v>
      </c>
      <c r="F38" s="72">
        <f t="shared" si="1"/>
        <v>9.4488188976377998</v>
      </c>
    </row>
    <row r="39" spans="1:6" x14ac:dyDescent="0.25">
      <c r="A39" s="87">
        <v>44866</v>
      </c>
      <c r="B39" s="70">
        <v>2022</v>
      </c>
      <c r="C39" s="70" t="s">
        <v>548</v>
      </c>
      <c r="D39" s="70">
        <f t="shared" si="2"/>
        <v>4</v>
      </c>
      <c r="E39" s="86">
        <v>111.6</v>
      </c>
      <c r="F39" s="72">
        <f t="shared" si="1"/>
        <v>8.8780487804877914</v>
      </c>
    </row>
    <row r="40" spans="1:6" x14ac:dyDescent="0.25">
      <c r="A40" s="87">
        <v>44896</v>
      </c>
      <c r="B40" s="70">
        <v>2022</v>
      </c>
      <c r="C40" s="70" t="s">
        <v>549</v>
      </c>
      <c r="D40" s="70">
        <f t="shared" si="2"/>
        <v>4</v>
      </c>
      <c r="E40" s="86">
        <v>112.2</v>
      </c>
      <c r="F40" s="72">
        <f t="shared" si="1"/>
        <v>9.3567251461988299</v>
      </c>
    </row>
    <row r="41" spans="1:6" x14ac:dyDescent="0.25">
      <c r="A41" s="87">
        <v>44927</v>
      </c>
      <c r="B41" s="70">
        <v>2023</v>
      </c>
      <c r="C41" s="70" t="s">
        <v>538</v>
      </c>
      <c r="D41" s="70">
        <f t="shared" si="2"/>
        <v>1</v>
      </c>
      <c r="E41" s="86">
        <v>114.6</v>
      </c>
      <c r="F41" s="72">
        <f t="shared" si="1"/>
        <v>9.9808061420345382</v>
      </c>
    </row>
    <row r="42" spans="1:6" x14ac:dyDescent="0.25">
      <c r="A42" s="87">
        <v>44958</v>
      </c>
      <c r="B42" s="70">
        <v>2023</v>
      </c>
      <c r="C42" s="70" t="s">
        <v>539</v>
      </c>
      <c r="D42" s="70">
        <f t="shared" si="2"/>
        <v>1</v>
      </c>
      <c r="E42" s="86">
        <v>115.2</v>
      </c>
      <c r="F42" s="72">
        <f t="shared" si="1"/>
        <v>9.7142857142857189</v>
      </c>
    </row>
    <row r="43" spans="1:6" x14ac:dyDescent="0.25">
      <c r="A43" s="87">
        <v>44986</v>
      </c>
      <c r="B43" s="70">
        <v>2023</v>
      </c>
      <c r="C43" s="70" t="s">
        <v>540</v>
      </c>
      <c r="D43" s="70">
        <f t="shared" si="2"/>
        <v>1</v>
      </c>
      <c r="E43" s="86">
        <v>115.8</v>
      </c>
      <c r="F43" s="72">
        <f t="shared" si="1"/>
        <v>8.9369708372530674</v>
      </c>
    </row>
    <row r="44" spans="1:6" x14ac:dyDescent="0.25">
      <c r="A44" s="87">
        <v>45017</v>
      </c>
      <c r="B44" s="70">
        <v>2023</v>
      </c>
      <c r="C44" s="70" t="s">
        <v>541</v>
      </c>
      <c r="D44" s="70">
        <f t="shared" si="2"/>
        <v>2</v>
      </c>
      <c r="E44" s="86">
        <v>115.8</v>
      </c>
      <c r="F44" s="72">
        <f t="shared" si="1"/>
        <v>7.8212290502793103</v>
      </c>
    </row>
    <row r="45" spans="1:6" x14ac:dyDescent="0.25">
      <c r="A45" s="87">
        <v>45047</v>
      </c>
      <c r="B45" s="70">
        <v>2023</v>
      </c>
      <c r="C45" s="70" t="s">
        <v>542</v>
      </c>
      <c r="D45" s="70">
        <f t="shared" si="2"/>
        <v>2</v>
      </c>
      <c r="E45" s="86">
        <v>115.8</v>
      </c>
      <c r="F45" s="72">
        <f t="shared" si="1"/>
        <v>6.6298342541436517</v>
      </c>
    </row>
    <row r="46" spans="1:6" x14ac:dyDescent="0.25">
      <c r="A46" s="87">
        <v>45078</v>
      </c>
      <c r="B46" s="70">
        <v>2023</v>
      </c>
      <c r="C46" s="70" t="s">
        <v>543</v>
      </c>
      <c r="D46" s="70">
        <f t="shared" si="2"/>
        <v>2</v>
      </c>
      <c r="E46" s="86">
        <v>116</v>
      </c>
      <c r="F46" s="72">
        <f t="shared" si="1"/>
        <v>6.3244729605866246</v>
      </c>
    </row>
    <row r="47" spans="1:6" x14ac:dyDescent="0.25">
      <c r="A47" s="87">
        <v>45108</v>
      </c>
      <c r="B47" s="70">
        <v>2023</v>
      </c>
      <c r="C47" s="70" t="s">
        <v>544</v>
      </c>
      <c r="D47" s="70">
        <f t="shared" si="2"/>
        <v>3</v>
      </c>
      <c r="E47" s="86">
        <v>117.5</v>
      </c>
      <c r="F47" s="72">
        <f t="shared" si="1"/>
        <v>6.7211625794732166</v>
      </c>
    </row>
    <row r="48" spans="1:6" x14ac:dyDescent="0.25">
      <c r="A48" s="87">
        <v>45139</v>
      </c>
      <c r="B48" s="70">
        <v>2023</v>
      </c>
      <c r="C48" s="70" t="s">
        <v>545</v>
      </c>
      <c r="D48" s="70">
        <f t="shared" si="2"/>
        <v>3</v>
      </c>
      <c r="E48" s="86">
        <v>117.8</v>
      </c>
      <c r="F48" s="72">
        <f t="shared" si="1"/>
        <v>6.606334841628958</v>
      </c>
    </row>
    <row r="49" spans="1:6" x14ac:dyDescent="0.25">
      <c r="A49" s="87">
        <v>45170</v>
      </c>
      <c r="B49" s="70">
        <v>2023</v>
      </c>
      <c r="C49" s="70" t="s">
        <v>546</v>
      </c>
      <c r="D49" s="70">
        <f t="shared" si="2"/>
        <v>3</v>
      </c>
      <c r="E49" s="86">
        <v>118.3</v>
      </c>
      <c r="F49" s="72">
        <f t="shared" ref="F49:F80" si="3">(E49/E37-1)*100</f>
        <v>6.6726780883678893</v>
      </c>
    </row>
    <row r="50" spans="1:6" x14ac:dyDescent="0.25">
      <c r="A50" s="87">
        <v>45200</v>
      </c>
      <c r="B50" s="70">
        <v>2023</v>
      </c>
      <c r="C50" s="70" t="s">
        <v>547</v>
      </c>
      <c r="D50" s="70">
        <f t="shared" si="2"/>
        <v>4</v>
      </c>
      <c r="E50" s="86">
        <v>118.2</v>
      </c>
      <c r="F50" s="72">
        <f t="shared" si="3"/>
        <v>6.2949640287769837</v>
      </c>
    </row>
    <row r="51" spans="1:6" x14ac:dyDescent="0.25">
      <c r="A51" s="87">
        <v>45231</v>
      </c>
      <c r="B51" s="70">
        <v>2023</v>
      </c>
      <c r="C51" s="70" t="s">
        <v>548</v>
      </c>
      <c r="D51" s="70">
        <f t="shared" si="2"/>
        <v>4</v>
      </c>
      <c r="E51" s="86">
        <v>118.3</v>
      </c>
      <c r="F51" s="72">
        <f t="shared" si="3"/>
        <v>6.0035842293906905</v>
      </c>
    </row>
    <row r="52" spans="1:6" x14ac:dyDescent="0.25">
      <c r="A52" s="87">
        <v>45261</v>
      </c>
      <c r="B52" s="70">
        <v>2023</v>
      </c>
      <c r="C52" s="70" t="s">
        <v>549</v>
      </c>
      <c r="D52" s="70">
        <f t="shared" si="2"/>
        <v>4</v>
      </c>
      <c r="E52" s="86">
        <v>118.3</v>
      </c>
      <c r="F52" s="72">
        <f t="shared" si="3"/>
        <v>5.4367201426024803</v>
      </c>
    </row>
    <row r="53" spans="1:6" x14ac:dyDescent="0.25">
      <c r="A53" s="87">
        <v>45292</v>
      </c>
      <c r="B53" s="70">
        <v>2024</v>
      </c>
      <c r="C53" s="70" t="s">
        <v>538</v>
      </c>
      <c r="D53" s="70">
        <f t="shared" si="2"/>
        <v>1</v>
      </c>
      <c r="E53" s="86">
        <v>119.3</v>
      </c>
      <c r="F53" s="72">
        <f t="shared" si="3"/>
        <v>4.1012216404886503</v>
      </c>
    </row>
    <row r="54" spans="1:6" x14ac:dyDescent="0.25">
      <c r="A54" s="87">
        <v>45323</v>
      </c>
      <c r="B54" s="70">
        <v>2024</v>
      </c>
      <c r="C54" s="70" t="s">
        <v>539</v>
      </c>
      <c r="D54" s="70">
        <f t="shared" si="2"/>
        <v>1</v>
      </c>
      <c r="E54" s="86">
        <v>120.1</v>
      </c>
      <c r="F54" s="72">
        <f t="shared" si="3"/>
        <v>4.2534722222222099</v>
      </c>
    </row>
    <row r="55" spans="1:6" x14ac:dyDescent="0.25">
      <c r="A55" s="87">
        <v>45352</v>
      </c>
      <c r="B55" s="70">
        <v>2024</v>
      </c>
      <c r="C55" s="70" t="s">
        <v>540</v>
      </c>
      <c r="D55" s="70">
        <f t="shared" si="2"/>
        <v>1</v>
      </c>
      <c r="E55" s="86">
        <v>121.6</v>
      </c>
      <c r="F55" s="72">
        <f t="shared" si="3"/>
        <v>5.0086355785837533</v>
      </c>
    </row>
    <row r="56" spans="1:6" x14ac:dyDescent="0.25">
      <c r="A56" s="87">
        <v>45383</v>
      </c>
      <c r="B56" s="70">
        <v>2024</v>
      </c>
      <c r="C56" s="70" t="s">
        <v>541</v>
      </c>
      <c r="D56" s="70">
        <f t="shared" si="2"/>
        <v>2</v>
      </c>
      <c r="E56" s="86">
        <v>122</v>
      </c>
      <c r="F56" s="72">
        <f t="shared" si="3"/>
        <v>5.3540587219343738</v>
      </c>
    </row>
    <row r="57" spans="1:6" x14ac:dyDescent="0.25">
      <c r="A57" s="87">
        <v>45413</v>
      </c>
      <c r="B57" s="70">
        <v>2024</v>
      </c>
      <c r="C57" s="70" t="s">
        <v>542</v>
      </c>
      <c r="D57" s="70">
        <f t="shared" si="2"/>
        <v>2</v>
      </c>
      <c r="E57" s="86">
        <v>122.7</v>
      </c>
      <c r="F57" s="72">
        <f t="shared" si="3"/>
        <v>5.9585492227979264</v>
      </c>
    </row>
    <row r="58" spans="1:6" x14ac:dyDescent="0.25">
      <c r="A58" s="87">
        <v>45444</v>
      </c>
      <c r="B58" s="70">
        <v>2024</v>
      </c>
      <c r="C58" s="70" t="s">
        <v>543</v>
      </c>
      <c r="D58" s="70">
        <f t="shared" si="2"/>
        <v>2</v>
      </c>
      <c r="E58" s="86">
        <v>123</v>
      </c>
      <c r="F58" s="72">
        <f t="shared" si="3"/>
        <v>6.0344827586206851</v>
      </c>
    </row>
    <row r="59" spans="1:6" x14ac:dyDescent="0.25">
      <c r="A59" s="87">
        <v>45474</v>
      </c>
      <c r="B59" s="70">
        <v>2024</v>
      </c>
      <c r="C59" s="70" t="s">
        <v>544</v>
      </c>
      <c r="D59" s="70">
        <f t="shared" si="2"/>
        <v>3</v>
      </c>
      <c r="E59" s="86">
        <v>123.3</v>
      </c>
      <c r="F59" s="72">
        <f t="shared" si="3"/>
        <v>4.9361702127659557</v>
      </c>
    </row>
    <row r="60" spans="1:6" x14ac:dyDescent="0.25">
      <c r="A60" s="87">
        <v>45505</v>
      </c>
      <c r="B60" s="70">
        <v>2024</v>
      </c>
      <c r="C60" s="70" t="s">
        <v>545</v>
      </c>
      <c r="D60" s="70">
        <f t="shared" si="2"/>
        <v>3</v>
      </c>
      <c r="E60" s="86">
        <v>123.7</v>
      </c>
      <c r="F60" s="72">
        <f t="shared" si="3"/>
        <v>5.0084889643463582</v>
      </c>
    </row>
    <row r="61" spans="1:6" x14ac:dyDescent="0.25">
      <c r="A61" s="87">
        <v>45536</v>
      </c>
      <c r="B61" s="70">
        <v>2024</v>
      </c>
      <c r="C61" s="70" t="s">
        <v>546</v>
      </c>
      <c r="D61" s="70">
        <f t="shared" si="2"/>
        <v>3</v>
      </c>
      <c r="E61" s="86">
        <v>123.7</v>
      </c>
      <c r="F61" s="72">
        <f t="shared" si="3"/>
        <v>4.5646661031276459</v>
      </c>
    </row>
    <row r="62" spans="1:6" x14ac:dyDescent="0.25">
      <c r="A62" s="87">
        <v>45566</v>
      </c>
      <c r="B62" s="70">
        <v>2024</v>
      </c>
      <c r="C62" s="70" t="s">
        <v>547</v>
      </c>
      <c r="D62" s="70">
        <f t="shared" si="2"/>
        <v>4</v>
      </c>
      <c r="E62" s="86">
        <v>123.8</v>
      </c>
      <c r="F62" s="72">
        <f t="shared" si="3"/>
        <v>4.7377326565143818</v>
      </c>
    </row>
    <row r="63" spans="1:6" x14ac:dyDescent="0.25">
      <c r="A63" s="87">
        <v>45597</v>
      </c>
      <c r="B63" s="70">
        <v>2024</v>
      </c>
      <c r="C63" s="70" t="s">
        <v>548</v>
      </c>
      <c r="D63" s="70">
        <f t="shared" si="2"/>
        <v>4</v>
      </c>
      <c r="E63" s="86">
        <v>123.7</v>
      </c>
      <c r="F63" s="72">
        <f t="shared" si="3"/>
        <v>4.5646661031276459</v>
      </c>
    </row>
    <row r="64" spans="1:6" x14ac:dyDescent="0.25">
      <c r="A64" s="87">
        <v>45627</v>
      </c>
      <c r="B64" s="70">
        <v>2024</v>
      </c>
      <c r="C64" s="70" t="s">
        <v>549</v>
      </c>
      <c r="D64" s="70">
        <f t="shared" si="2"/>
        <v>4</v>
      </c>
      <c r="E64" s="86">
        <v>123.9</v>
      </c>
      <c r="F64" s="72">
        <f t="shared" si="3"/>
        <v>4.7337278106508895</v>
      </c>
    </row>
    <row r="65" spans="1:6" x14ac:dyDescent="0.25">
      <c r="A65" s="87">
        <v>45658</v>
      </c>
      <c r="B65" s="70">
        <v>2025</v>
      </c>
      <c r="C65" s="70" t="s">
        <v>538</v>
      </c>
      <c r="D65" s="70">
        <f t="shared" si="2"/>
        <v>1</v>
      </c>
      <c r="E65" s="86">
        <v>125</v>
      </c>
      <c r="F65" s="72">
        <f t="shared" si="3"/>
        <v>4.7778709136630404</v>
      </c>
    </row>
    <row r="66" spans="1:6" x14ac:dyDescent="0.25">
      <c r="A66" s="87">
        <v>45689</v>
      </c>
      <c r="B66" s="70">
        <v>2025</v>
      </c>
      <c r="C66" s="70" t="s">
        <v>539</v>
      </c>
      <c r="D66" s="70">
        <f t="shared" si="2"/>
        <v>1</v>
      </c>
      <c r="E66" s="86">
        <v>125.8</v>
      </c>
      <c r="F66" s="72">
        <f t="shared" si="3"/>
        <v>4.7460449625312373</v>
      </c>
    </row>
    <row r="67" spans="1:6" x14ac:dyDescent="0.25">
      <c r="A67" s="87">
        <v>45717</v>
      </c>
      <c r="B67" s="70">
        <v>2025</v>
      </c>
      <c r="C67" s="70" t="s">
        <v>540</v>
      </c>
      <c r="D67" s="70">
        <f t="shared" si="2"/>
        <v>1</v>
      </c>
      <c r="E67" s="86">
        <v>126.7</v>
      </c>
      <c r="F67" s="72">
        <f t="shared" si="3"/>
        <v>4.1940789473684292</v>
      </c>
    </row>
    <row r="68" spans="1:6" x14ac:dyDescent="0.25">
      <c r="A68" s="87">
        <v>45748</v>
      </c>
      <c r="B68" s="70">
        <v>2025</v>
      </c>
      <c r="C68" s="70" t="s">
        <v>541</v>
      </c>
      <c r="D68" s="70">
        <f t="shared" si="2"/>
        <v>2</v>
      </c>
      <c r="E68" s="86">
        <v>127.2</v>
      </c>
      <c r="F68" s="72">
        <f t="shared" si="3"/>
        <v>4.2622950819672045</v>
      </c>
    </row>
    <row r="69" spans="1:6" x14ac:dyDescent="0.25">
      <c r="A69" s="87">
        <v>45778</v>
      </c>
      <c r="B69" s="70">
        <v>2025</v>
      </c>
      <c r="C69" s="70" t="s">
        <v>542</v>
      </c>
      <c r="D69" s="70">
        <f t="shared" ref="D69:D84" si="4">ROUNDUP(MONTH(A69)/3,0)</f>
        <v>2</v>
      </c>
      <c r="E69" s="86">
        <v>127.4</v>
      </c>
      <c r="F69" s="72">
        <f t="shared" si="3"/>
        <v>3.830480847595763</v>
      </c>
    </row>
    <row r="70" spans="1:6" x14ac:dyDescent="0.25">
      <c r="A70" s="87">
        <v>45809</v>
      </c>
      <c r="B70" s="70">
        <v>2025</v>
      </c>
      <c r="C70" s="70" t="s">
        <v>543</v>
      </c>
      <c r="D70" s="70">
        <f t="shared" si="4"/>
        <v>2</v>
      </c>
      <c r="E70" s="86">
        <v>127.5</v>
      </c>
      <c r="F70" s="72">
        <f t="shared" si="3"/>
        <v>3.6585365853658569</v>
      </c>
    </row>
    <row r="71" spans="1:6" x14ac:dyDescent="0.25">
      <c r="A71" s="87">
        <v>45839</v>
      </c>
      <c r="B71" s="70">
        <v>2025</v>
      </c>
      <c r="C71" s="70" t="s">
        <v>544</v>
      </c>
      <c r="D71" s="70">
        <f t="shared" si="4"/>
        <v>3</v>
      </c>
      <c r="E71" s="86">
        <v>127.5</v>
      </c>
      <c r="F71" s="72">
        <f t="shared" si="3"/>
        <v>3.4063260340632562</v>
      </c>
    </row>
    <row r="72" spans="1:6" x14ac:dyDescent="0.25">
      <c r="A72" s="87">
        <v>45870</v>
      </c>
      <c r="B72" s="70">
        <v>2025</v>
      </c>
      <c r="C72" s="70" t="s">
        <v>545</v>
      </c>
      <c r="D72" s="70">
        <f t="shared" si="4"/>
        <v>3</v>
      </c>
      <c r="E72" s="86">
        <v>128.30000000000001</v>
      </c>
      <c r="F72" s="72">
        <f t="shared" si="3"/>
        <v>3.7186742118027638</v>
      </c>
    </row>
    <row r="73" spans="1:6" x14ac:dyDescent="0.25">
      <c r="A73" s="87">
        <v>45901</v>
      </c>
      <c r="B73" s="70">
        <v>2025</v>
      </c>
      <c r="C73" s="70" t="s">
        <v>546</v>
      </c>
      <c r="D73" s="70">
        <f t="shared" si="4"/>
        <v>3</v>
      </c>
      <c r="E73" s="86">
        <v>128.1</v>
      </c>
      <c r="F73" s="72">
        <f t="shared" si="3"/>
        <v>3.5569927243330524</v>
      </c>
    </row>
    <row r="74" spans="1:6" x14ac:dyDescent="0.25">
      <c r="A74" s="87">
        <v>45931</v>
      </c>
      <c r="B74" s="70">
        <v>2025</v>
      </c>
      <c r="C74" s="70" t="s">
        <v>547</v>
      </c>
      <c r="D74" s="70">
        <f t="shared" si="4"/>
        <v>4</v>
      </c>
      <c r="E74" s="86">
        <v>128.1</v>
      </c>
      <c r="F74" s="72">
        <f t="shared" si="3"/>
        <v>3.4733441033925727</v>
      </c>
    </row>
    <row r="75" spans="1:6" x14ac:dyDescent="0.25">
      <c r="A75" s="87">
        <v>45962</v>
      </c>
      <c r="B75" s="70">
        <v>2025</v>
      </c>
      <c r="C75" s="70" t="s">
        <v>548</v>
      </c>
      <c r="D75" s="70">
        <f t="shared" si="4"/>
        <v>4</v>
      </c>
      <c r="E75" s="86">
        <v>127.7</v>
      </c>
      <c r="F75" s="72">
        <f t="shared" si="3"/>
        <v>3.2336297493936961</v>
      </c>
    </row>
    <row r="76" spans="1:6" x14ac:dyDescent="0.25">
      <c r="A76" s="87">
        <v>45992</v>
      </c>
      <c r="B76" s="70">
        <v>2025</v>
      </c>
      <c r="C76" s="70" t="s">
        <v>549</v>
      </c>
      <c r="D76" s="70">
        <f t="shared" si="4"/>
        <v>4</v>
      </c>
      <c r="E76" s="86">
        <v>128.1</v>
      </c>
      <c r="F76" s="72">
        <f t="shared" si="3"/>
        <v>3.3898305084745672</v>
      </c>
    </row>
    <row r="77" spans="1:6" x14ac:dyDescent="0.25">
      <c r="A77" s="87">
        <v>46023</v>
      </c>
      <c r="B77" s="70">
        <v>2026</v>
      </c>
      <c r="C77" s="70" t="s">
        <v>538</v>
      </c>
      <c r="D77" s="70">
        <f t="shared" si="4"/>
        <v>1</v>
      </c>
      <c r="E77" s="86">
        <v>128.30000000000001</v>
      </c>
      <c r="F77" s="72">
        <f t="shared" si="3"/>
        <v>2.6400000000000201</v>
      </c>
    </row>
    <row r="78" spans="1:6" x14ac:dyDescent="0.25">
      <c r="A78" s="87">
        <v>46054</v>
      </c>
      <c r="B78" s="70">
        <v>2026</v>
      </c>
      <c r="C78" s="70" t="s">
        <v>539</v>
      </c>
      <c r="D78" s="70">
        <f t="shared" si="4"/>
        <v>1</v>
      </c>
      <c r="E78" s="86">
        <v>128.80000000000001</v>
      </c>
      <c r="F78" s="72">
        <f t="shared" si="3"/>
        <v>2.384737678855342</v>
      </c>
    </row>
    <row r="79" spans="1:6" x14ac:dyDescent="0.25">
      <c r="A79" s="87">
        <v>46082</v>
      </c>
      <c r="B79" s="70">
        <v>2026</v>
      </c>
      <c r="C79" s="70" t="s">
        <v>540</v>
      </c>
      <c r="D79" s="70">
        <f t="shared" si="4"/>
        <v>1</v>
      </c>
      <c r="E79" s="86">
        <v>129.19999999999999</v>
      </c>
      <c r="F79" s="72">
        <f t="shared" si="3"/>
        <v>1.9731649565903675</v>
      </c>
    </row>
    <row r="80" spans="1:6" x14ac:dyDescent="0.25">
      <c r="A80" s="87">
        <v>46113</v>
      </c>
      <c r="B80" s="70">
        <v>2026</v>
      </c>
      <c r="C80" s="70" t="s">
        <v>541</v>
      </c>
      <c r="D80" s="70">
        <f t="shared" si="4"/>
        <v>2</v>
      </c>
      <c r="E80" s="86">
        <v>131.30000000000001</v>
      </c>
      <c r="F80" s="72">
        <f t="shared" si="3"/>
        <v>3.2232704402515688</v>
      </c>
    </row>
    <row r="81" spans="1:6" x14ac:dyDescent="0.25">
      <c r="A81" s="87">
        <v>46143</v>
      </c>
      <c r="B81" s="70">
        <v>2026</v>
      </c>
      <c r="C81" s="70" t="s">
        <v>542</v>
      </c>
      <c r="D81" s="70">
        <f t="shared" si="4"/>
        <v>2</v>
      </c>
      <c r="E81" s="86">
        <v>132.5</v>
      </c>
      <c r="F81" s="72">
        <f t="shared" ref="F81:F112" si="5">(E81/E69-1)*100</f>
        <v>4.0031397174254302</v>
      </c>
    </row>
    <row r="82" spans="1:6" x14ac:dyDescent="0.25">
      <c r="A82" s="87">
        <v>46174</v>
      </c>
      <c r="B82" s="70">
        <v>2026</v>
      </c>
      <c r="C82" s="70" t="s">
        <v>543</v>
      </c>
      <c r="D82" s="70">
        <f t="shared" si="4"/>
        <v>2</v>
      </c>
      <c r="E82" s="86">
        <v>132.69999999999999</v>
      </c>
      <c r="F82" s="72">
        <f t="shared" si="5"/>
        <v>4.0784313725490184</v>
      </c>
    </row>
    <row r="83" spans="1:6" x14ac:dyDescent="0.25">
      <c r="A83" s="87">
        <v>46204</v>
      </c>
      <c r="B83" s="70">
        <v>2026</v>
      </c>
      <c r="C83" s="70" t="s">
        <v>544</v>
      </c>
      <c r="D83" s="70">
        <f t="shared" si="4"/>
        <v>3</v>
      </c>
      <c r="E83" s="86">
        <v>133.1</v>
      </c>
      <c r="F83" s="72">
        <f t="shared" si="5"/>
        <v>4.3921568627451002</v>
      </c>
    </row>
    <row r="84" spans="1:6" x14ac:dyDescent="0.25">
      <c r="A84" s="87">
        <v>46235</v>
      </c>
      <c r="B84" s="70">
        <v>2026</v>
      </c>
      <c r="C84" s="70" t="s">
        <v>545</v>
      </c>
      <c r="D84" s="70">
        <f t="shared" si="4"/>
        <v>3</v>
      </c>
      <c r="E84" s="86">
        <v>133.1</v>
      </c>
      <c r="F84" s="72">
        <f t="shared" si="5"/>
        <v>3.74123148869836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9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8" customWidth="1"/>
    <col min="3" max="3" width="11" customWidth="1"/>
    <col min="4" max="4" width="16" customWidth="1"/>
    <col min="6" max="6" width="15" customWidth="1"/>
    <col min="7" max="7" width="12" customWidth="1"/>
    <col min="9" max="9" width="16" customWidth="1"/>
    <col min="10" max="10" width="24" customWidth="1"/>
  </cols>
  <sheetData>
    <row r="1" spans="1:11" ht="16.5" customHeight="1" x14ac:dyDescent="0.25">
      <c r="A1" s="65" t="s">
        <v>550</v>
      </c>
      <c r="K1" s="16" t="s">
        <v>35</v>
      </c>
    </row>
    <row r="2" spans="1:11" x14ac:dyDescent="0.25">
      <c r="A2" s="67" t="s">
        <v>551</v>
      </c>
      <c r="K2" s="18" t="s">
        <v>36</v>
      </c>
    </row>
    <row r="3" spans="1:11" x14ac:dyDescent="0.25">
      <c r="A3" s="67" t="s">
        <v>552</v>
      </c>
      <c r="K3" s="21" t="s">
        <v>495</v>
      </c>
    </row>
    <row r="4" spans="1:11" x14ac:dyDescent="0.25">
      <c r="A4" s="67" t="s">
        <v>553</v>
      </c>
    </row>
    <row r="6" spans="1:11" ht="55.5" customHeight="1" x14ac:dyDescent="0.25">
      <c r="A6" s="69" t="s">
        <v>226</v>
      </c>
      <c r="B6" s="69" t="s">
        <v>227</v>
      </c>
      <c r="C6" s="69" t="s">
        <v>554</v>
      </c>
      <c r="D6" s="69" t="s">
        <v>555</v>
      </c>
      <c r="E6" s="69" t="s">
        <v>556</v>
      </c>
      <c r="F6" s="69" t="s">
        <v>557</v>
      </c>
      <c r="G6" s="69" t="s">
        <v>558</v>
      </c>
      <c r="H6" s="69" t="s">
        <v>559</v>
      </c>
      <c r="I6" s="69" t="s">
        <v>560</v>
      </c>
      <c r="J6" s="69" t="s">
        <v>561</v>
      </c>
    </row>
    <row r="7" spans="1:11" x14ac:dyDescent="0.25">
      <c r="A7" s="70" t="s">
        <v>562</v>
      </c>
      <c r="B7" s="70">
        <v>2010</v>
      </c>
      <c r="C7" s="70">
        <v>1</v>
      </c>
      <c r="D7" s="88">
        <v>1536.31</v>
      </c>
      <c r="E7" s="89">
        <v>947.37540646360105</v>
      </c>
      <c r="F7" s="90">
        <f t="shared" ref="F7:F38" si="0">D7-E7</f>
        <v>588.93459353639889</v>
      </c>
      <c r="G7" s="72">
        <f t="shared" ref="G7:G38" si="1">F7/D7*100</f>
        <v>38.334359181180808</v>
      </c>
      <c r="H7" s="72">
        <f t="shared" ref="H7:H38" si="2">E7/D7*100</f>
        <v>61.665640818819192</v>
      </c>
      <c r="J7" s="88">
        <v>1567.0164046513801</v>
      </c>
    </row>
    <row r="8" spans="1:11" x14ac:dyDescent="0.25">
      <c r="A8" s="70" t="s">
        <v>563</v>
      </c>
      <c r="B8" s="70">
        <v>2010</v>
      </c>
      <c r="C8" s="70">
        <v>1</v>
      </c>
      <c r="D8" s="88">
        <v>1546.58</v>
      </c>
      <c r="E8" s="89">
        <v>926.27247992567504</v>
      </c>
      <c r="F8" s="90">
        <f t="shared" si="0"/>
        <v>620.30752007432488</v>
      </c>
      <c r="G8" s="72">
        <f t="shared" si="1"/>
        <v>40.108337109902166</v>
      </c>
      <c r="H8" s="72">
        <f t="shared" si="2"/>
        <v>59.891662890097827</v>
      </c>
      <c r="I8" s="91">
        <f>ROUND(AVERAGE(D7:D8)-SUMIFS('Slika 8 · Polugodišnje'!$D$5:$D$37,'Slika 8 · Polugodišnje'!$B$5:$B$37,B8,'Slika 8 · Polugodišnje'!$C$5:$C$37,C8),2)</f>
        <v>0</v>
      </c>
      <c r="J8" s="88">
        <v>1515.86898920356</v>
      </c>
    </row>
    <row r="9" spans="1:11" x14ac:dyDescent="0.25">
      <c r="A9" s="70" t="s">
        <v>564</v>
      </c>
      <c r="B9" s="70">
        <v>2010</v>
      </c>
      <c r="C9" s="70">
        <v>2</v>
      </c>
      <c r="D9" s="88">
        <v>1559.89</v>
      </c>
      <c r="E9" s="89">
        <v>959.055013604088</v>
      </c>
      <c r="F9" s="90">
        <f t="shared" si="0"/>
        <v>600.8349863959121</v>
      </c>
      <c r="G9" s="72">
        <f t="shared" si="1"/>
        <v>38.517779227760421</v>
      </c>
      <c r="H9" s="72">
        <f t="shared" si="2"/>
        <v>61.482220772239579</v>
      </c>
      <c r="J9" s="88">
        <v>1564.9098823831</v>
      </c>
    </row>
    <row r="10" spans="1:11" x14ac:dyDescent="0.25">
      <c r="A10" s="70" t="s">
        <v>565</v>
      </c>
      <c r="B10" s="70">
        <v>2010</v>
      </c>
      <c r="C10" s="70">
        <v>2</v>
      </c>
      <c r="D10" s="88">
        <v>1580.07</v>
      </c>
      <c r="E10" s="89">
        <v>942.06649412701597</v>
      </c>
      <c r="F10" s="90">
        <f t="shared" si="0"/>
        <v>638.00350587298396</v>
      </c>
      <c r="G10" s="72">
        <f t="shared" si="1"/>
        <v>40.378179819437364</v>
      </c>
      <c r="H10" s="72">
        <f t="shared" si="2"/>
        <v>59.621820180562636</v>
      </c>
      <c r="I10" s="91">
        <f>ROUND(AVERAGE(D9:D10)-SUMIFS('Slika 8 · Polugodišnje'!$D$5:$D$37,'Slika 8 · Polugodišnje'!$B$5:$B$37,B10,'Slika 8 · Polugodišnje'!$C$5:$C$37,C10),2)</f>
        <v>0</v>
      </c>
      <c r="J10" s="88">
        <v>1575.0463190901201</v>
      </c>
    </row>
    <row r="11" spans="1:11" x14ac:dyDescent="0.25">
      <c r="A11" s="70" t="s">
        <v>566</v>
      </c>
      <c r="B11" s="70">
        <v>2011</v>
      </c>
      <c r="C11" s="70">
        <v>1</v>
      </c>
      <c r="D11" s="88">
        <v>1618.02</v>
      </c>
      <c r="E11" s="89">
        <v>1018.91300019908</v>
      </c>
      <c r="F11" s="90">
        <f t="shared" si="0"/>
        <v>599.10699980091999</v>
      </c>
      <c r="G11" s="72">
        <f t="shared" si="1"/>
        <v>37.02716899673181</v>
      </c>
      <c r="H11" s="72">
        <f t="shared" si="2"/>
        <v>62.97283100326819</v>
      </c>
      <c r="J11" s="88">
        <v>1587.81740521334</v>
      </c>
    </row>
    <row r="12" spans="1:11" x14ac:dyDescent="0.25">
      <c r="A12" s="70" t="s">
        <v>567</v>
      </c>
      <c r="B12" s="70">
        <v>2011</v>
      </c>
      <c r="C12" s="70">
        <v>1</v>
      </c>
      <c r="D12" s="88">
        <v>1610.59</v>
      </c>
      <c r="E12" s="89">
        <v>955.07332935164902</v>
      </c>
      <c r="F12" s="90">
        <f t="shared" si="0"/>
        <v>655.5166706483509</v>
      </c>
      <c r="G12" s="72">
        <f t="shared" si="1"/>
        <v>40.700406102630147</v>
      </c>
      <c r="H12" s="72">
        <f t="shared" si="2"/>
        <v>59.299593897369853</v>
      </c>
      <c r="I12" s="91">
        <f>ROUND(AVERAGE(D11:D12)-SUMIFS('Slika 8 · Polugodišnje'!$D$5:$D$37,'Slika 8 · Polugodišnje'!$B$5:$B$37,B12,'Slika 8 · Polugodišnje'!$C$5:$C$37,C12),2)</f>
        <v>0</v>
      </c>
      <c r="J12" s="88">
        <v>1640.7976322808599</v>
      </c>
    </row>
    <row r="13" spans="1:11" x14ac:dyDescent="0.25">
      <c r="A13" s="70" t="s">
        <v>568</v>
      </c>
      <c r="B13" s="70">
        <v>2011</v>
      </c>
      <c r="C13" s="70">
        <v>2</v>
      </c>
      <c r="D13" s="88">
        <v>1535.21</v>
      </c>
      <c r="E13" s="89">
        <v>922.95440971531002</v>
      </c>
      <c r="F13" s="90">
        <f t="shared" si="0"/>
        <v>612.25559028469002</v>
      </c>
      <c r="G13" s="72">
        <f t="shared" si="1"/>
        <v>39.880901654150897</v>
      </c>
      <c r="H13" s="72">
        <f t="shared" si="2"/>
        <v>60.119098345849096</v>
      </c>
      <c r="J13" s="88">
        <v>1518.59934984762</v>
      </c>
    </row>
    <row r="14" spans="1:11" x14ac:dyDescent="0.25">
      <c r="A14" s="70" t="s">
        <v>569</v>
      </c>
      <c r="B14" s="70">
        <v>2011</v>
      </c>
      <c r="C14" s="70">
        <v>2</v>
      </c>
      <c r="D14" s="88">
        <v>1530.42</v>
      </c>
      <c r="E14" s="89">
        <v>929.325104519212</v>
      </c>
      <c r="F14" s="90">
        <f t="shared" si="0"/>
        <v>601.09489548078807</v>
      </c>
      <c r="G14" s="72">
        <f t="shared" si="1"/>
        <v>39.27646629557821</v>
      </c>
      <c r="H14" s="72">
        <f t="shared" si="2"/>
        <v>60.723533704421797</v>
      </c>
      <c r="I14" s="91">
        <f>ROUND(AVERAGE(D13:D14)-SUMIFS('Slika 8 · Polugodišnje'!$D$5:$D$37,'Slika 8 · Polugodišnje'!$B$5:$B$37,B14,'Slika 8 · Polugodišnje'!$C$5:$C$37,C14),2)</f>
        <v>0</v>
      </c>
      <c r="J14" s="88">
        <v>1547.03207891342</v>
      </c>
    </row>
    <row r="15" spans="1:11" x14ac:dyDescent="0.25">
      <c r="A15" s="70" t="s">
        <v>570</v>
      </c>
      <c r="B15" s="70">
        <v>2012</v>
      </c>
      <c r="C15" s="70">
        <v>1</v>
      </c>
      <c r="D15" s="88">
        <v>1582.09</v>
      </c>
      <c r="E15" s="89">
        <v>959.58590483774606</v>
      </c>
      <c r="F15" s="90">
        <f t="shared" si="0"/>
        <v>622.50409516225386</v>
      </c>
      <c r="G15" s="72">
        <f t="shared" si="1"/>
        <v>39.346945822440816</v>
      </c>
      <c r="H15" s="72">
        <f t="shared" si="2"/>
        <v>60.653054177559184</v>
      </c>
      <c r="J15" s="88">
        <v>1593.2174234172401</v>
      </c>
    </row>
    <row r="16" spans="1:11" x14ac:dyDescent="0.25">
      <c r="A16" s="70" t="s">
        <v>571</v>
      </c>
      <c r="B16" s="70">
        <v>2012</v>
      </c>
      <c r="C16" s="70">
        <v>1</v>
      </c>
      <c r="D16" s="88">
        <v>1585.21</v>
      </c>
      <c r="E16" s="89">
        <v>937.42119583250405</v>
      </c>
      <c r="F16" s="90">
        <f t="shared" si="0"/>
        <v>647.78880416749598</v>
      </c>
      <c r="G16" s="72">
        <f t="shared" si="1"/>
        <v>40.864541869373525</v>
      </c>
      <c r="H16" s="72">
        <f t="shared" si="2"/>
        <v>59.135458130626482</v>
      </c>
      <c r="I16" s="91">
        <f>ROUND(AVERAGE(D15:D16)-SUMIFS('Slika 8 · Polugodišnje'!$D$5:$D$37,'Slika 8 · Polugodišnje'!$B$5:$B$37,B16,'Slika 8 · Polugodišnje'!$C$5:$C$37,C16),2)</f>
        <v>0</v>
      </c>
      <c r="J16" s="88">
        <v>1574.0796765893999</v>
      </c>
    </row>
    <row r="17" spans="1:10" x14ac:dyDescent="0.25">
      <c r="A17" s="70" t="s">
        <v>572</v>
      </c>
      <c r="B17" s="70">
        <v>2012</v>
      </c>
      <c r="C17" s="70">
        <v>2</v>
      </c>
      <c r="D17" s="88">
        <v>1553.3</v>
      </c>
      <c r="E17" s="89">
        <v>926.40520273409004</v>
      </c>
      <c r="F17" s="90">
        <f t="shared" si="0"/>
        <v>626.89479726590992</v>
      </c>
      <c r="G17" s="72">
        <f t="shared" si="1"/>
        <v>40.358900229569947</v>
      </c>
      <c r="H17" s="72">
        <f t="shared" si="2"/>
        <v>59.64109977043006</v>
      </c>
      <c r="J17" s="88">
        <v>1559.23273023093</v>
      </c>
    </row>
    <row r="18" spans="1:10" x14ac:dyDescent="0.25">
      <c r="A18" s="70" t="s">
        <v>573</v>
      </c>
      <c r="B18" s="70">
        <v>2012</v>
      </c>
      <c r="C18" s="70">
        <v>2</v>
      </c>
      <c r="D18" s="88">
        <v>1510.21</v>
      </c>
      <c r="E18" s="89">
        <v>906.23133585506696</v>
      </c>
      <c r="F18" s="90">
        <f t="shared" si="0"/>
        <v>603.97866414493308</v>
      </c>
      <c r="G18" s="72">
        <f t="shared" si="1"/>
        <v>39.993025085579688</v>
      </c>
      <c r="H18" s="72">
        <f t="shared" si="2"/>
        <v>60.006974914420312</v>
      </c>
      <c r="I18" s="91">
        <f>ROUND(AVERAGE(D17:D18)-SUMIFS('Slika 8 · Polugodišnje'!$D$5:$D$37,'Slika 8 · Polugodišnje'!$B$5:$B$37,B18,'Slika 8 · Polugodišnje'!$C$5:$C$37,C18),2)</f>
        <v>0</v>
      </c>
      <c r="J18" s="88">
        <v>1504.2751335954699</v>
      </c>
    </row>
    <row r="19" spans="1:10" x14ac:dyDescent="0.25">
      <c r="A19" s="70" t="s">
        <v>574</v>
      </c>
      <c r="B19" s="70">
        <v>2013</v>
      </c>
      <c r="C19" s="70">
        <v>1</v>
      </c>
      <c r="D19" s="88">
        <v>1436.99</v>
      </c>
      <c r="E19" s="89">
        <v>903.31143406994499</v>
      </c>
      <c r="F19" s="90">
        <f t="shared" si="0"/>
        <v>533.67856593005502</v>
      </c>
      <c r="G19" s="72">
        <f t="shared" si="1"/>
        <v>37.138641600154145</v>
      </c>
      <c r="H19" s="72">
        <f t="shared" si="2"/>
        <v>62.861358399845855</v>
      </c>
      <c r="J19" s="88">
        <v>1441.93434926399</v>
      </c>
    </row>
    <row r="20" spans="1:10" x14ac:dyDescent="0.25">
      <c r="A20" s="70" t="s">
        <v>575</v>
      </c>
      <c r="B20" s="70">
        <v>2013</v>
      </c>
      <c r="C20" s="70">
        <v>1</v>
      </c>
      <c r="D20" s="88">
        <v>1411.51</v>
      </c>
      <c r="E20" s="89">
        <v>862.83097750348395</v>
      </c>
      <c r="F20" s="90">
        <f t="shared" si="0"/>
        <v>548.67902249651604</v>
      </c>
      <c r="G20" s="72">
        <f t="shared" si="1"/>
        <v>38.871777209974852</v>
      </c>
      <c r="H20" s="72">
        <f t="shared" si="2"/>
        <v>61.128222790025141</v>
      </c>
      <c r="I20" s="91">
        <f>ROUND(AVERAGE(D19:D20)-SUMIFS('Slika 8 · Polugodišnje'!$D$5:$D$37,'Slika 8 · Polugodišnje'!$B$5:$B$37,B20,'Slika 8 · Polugodišnje'!$C$5:$C$37,C20),2)</f>
        <v>0</v>
      </c>
      <c r="J20" s="88">
        <v>1406.5625649307101</v>
      </c>
    </row>
    <row r="21" spans="1:10" x14ac:dyDescent="0.25">
      <c r="A21" s="70" t="s">
        <v>576</v>
      </c>
      <c r="B21" s="70">
        <v>2013</v>
      </c>
      <c r="C21" s="70">
        <v>2</v>
      </c>
      <c r="D21" s="88">
        <v>1402.1</v>
      </c>
      <c r="E21" s="89">
        <v>878.75771451323897</v>
      </c>
      <c r="F21" s="90">
        <f t="shared" si="0"/>
        <v>523.34228548676094</v>
      </c>
      <c r="G21" s="72">
        <f t="shared" si="1"/>
        <v>37.325603415359886</v>
      </c>
      <c r="H21" s="72">
        <f t="shared" si="2"/>
        <v>62.674396584640114</v>
      </c>
      <c r="J21" s="88">
        <v>1416.1788946878801</v>
      </c>
    </row>
    <row r="22" spans="1:10" x14ac:dyDescent="0.25">
      <c r="A22" s="70" t="s">
        <v>577</v>
      </c>
      <c r="B22" s="70">
        <v>2013</v>
      </c>
      <c r="C22" s="70">
        <v>2</v>
      </c>
      <c r="D22" s="88">
        <v>1408.71</v>
      </c>
      <c r="E22" s="89">
        <v>871.45796005043496</v>
      </c>
      <c r="F22" s="90">
        <f t="shared" si="0"/>
        <v>537.25203994956507</v>
      </c>
      <c r="G22" s="72">
        <f t="shared" si="1"/>
        <v>38.137873653879439</v>
      </c>
      <c r="H22" s="72">
        <f t="shared" si="2"/>
        <v>61.862126346120561</v>
      </c>
      <c r="I22" s="91">
        <f>ROUND(AVERAGE(D21:D22)-SUMIFS('Slika 8 · Polugodišnje'!$D$5:$D$37,'Slika 8 · Polugodišnje'!$B$5:$B$37,B22,'Slika 8 · Polugodišnje'!$C$5:$C$37,C22),2)</f>
        <v>0</v>
      </c>
      <c r="J22" s="88">
        <v>1394.62474191708</v>
      </c>
    </row>
    <row r="23" spans="1:10" x14ac:dyDescent="0.25">
      <c r="A23" s="70" t="s">
        <v>578</v>
      </c>
      <c r="B23" s="70">
        <v>2014</v>
      </c>
      <c r="C23" s="70">
        <v>1</v>
      </c>
      <c r="D23" s="88">
        <v>1456.43</v>
      </c>
      <c r="E23" s="89">
        <v>851.018647554582</v>
      </c>
      <c r="F23" s="90">
        <f t="shared" si="0"/>
        <v>605.41135244541806</v>
      </c>
      <c r="G23" s="72">
        <f t="shared" si="1"/>
        <v>41.568173715552277</v>
      </c>
      <c r="H23" s="72">
        <f t="shared" si="2"/>
        <v>58.431826284447716</v>
      </c>
      <c r="J23" s="88">
        <v>1461.0502298880101</v>
      </c>
    </row>
    <row r="24" spans="1:10" x14ac:dyDescent="0.25">
      <c r="A24" s="70" t="s">
        <v>579</v>
      </c>
      <c r="B24" s="70">
        <v>2014</v>
      </c>
      <c r="C24" s="70">
        <v>1</v>
      </c>
      <c r="D24" s="88">
        <v>1477.8</v>
      </c>
      <c r="E24" s="89">
        <v>893.09177782201903</v>
      </c>
      <c r="F24" s="90">
        <f t="shared" si="0"/>
        <v>584.70822217798093</v>
      </c>
      <c r="G24" s="72">
        <f t="shared" si="1"/>
        <v>39.566126822166794</v>
      </c>
      <c r="H24" s="72">
        <f t="shared" si="2"/>
        <v>60.433873177833199</v>
      </c>
      <c r="I24" s="91">
        <f>ROUND(AVERAGE(D23:D24)-SUMIFS('Slika 8 · Polugodišnje'!$D$5:$D$37,'Slika 8 · Polugodišnje'!$B$5:$B$37,B24,'Slika 8 · Polugodišnje'!$C$5:$C$37,C24),2)</f>
        <v>0</v>
      </c>
      <c r="J24" s="88">
        <v>1473.1856185425499</v>
      </c>
    </row>
    <row r="25" spans="1:10" x14ac:dyDescent="0.25">
      <c r="A25" s="70" t="s">
        <v>580</v>
      </c>
      <c r="B25" s="70">
        <v>2014</v>
      </c>
      <c r="C25" s="70">
        <v>2</v>
      </c>
      <c r="D25" s="88">
        <v>1481.45</v>
      </c>
      <c r="E25" s="89">
        <v>886.98652863494601</v>
      </c>
      <c r="F25" s="90">
        <f t="shared" si="0"/>
        <v>594.46347136505403</v>
      </c>
      <c r="G25" s="72">
        <f t="shared" si="1"/>
        <v>40.127137018802792</v>
      </c>
      <c r="H25" s="72">
        <f t="shared" si="2"/>
        <v>59.872862981197208</v>
      </c>
      <c r="J25" s="88">
        <v>1497.1813130138</v>
      </c>
    </row>
    <row r="26" spans="1:10" x14ac:dyDescent="0.25">
      <c r="A26" s="70" t="s">
        <v>581</v>
      </c>
      <c r="B26" s="70">
        <v>2014</v>
      </c>
      <c r="C26" s="70">
        <v>2</v>
      </c>
      <c r="D26" s="88">
        <v>1499.51</v>
      </c>
      <c r="E26" s="89">
        <v>894.02083748092105</v>
      </c>
      <c r="F26" s="90">
        <f t="shared" si="0"/>
        <v>605.48916251907895</v>
      </c>
      <c r="G26" s="72">
        <f t="shared" si="1"/>
        <v>40.379134685269122</v>
      </c>
      <c r="H26" s="72">
        <f t="shared" si="2"/>
        <v>59.620865314730885</v>
      </c>
      <c r="I26" s="91">
        <f>ROUND(AVERAGE(D25:D26)-SUMIFS('Slika 8 · Polugodišnje'!$D$5:$D$37,'Slika 8 · Polugodišnje'!$B$5:$B$37,B26,'Slika 8 · Polugodišnje'!$C$5:$C$37,C26),2)</f>
        <v>0</v>
      </c>
      <c r="J26" s="88">
        <v>1483.7729639787001</v>
      </c>
    </row>
    <row r="27" spans="1:10" x14ac:dyDescent="0.25">
      <c r="A27" s="70" t="s">
        <v>582</v>
      </c>
      <c r="B27" s="70">
        <v>2015</v>
      </c>
      <c r="C27" s="70">
        <v>1</v>
      </c>
      <c r="D27" s="88">
        <v>1536.69</v>
      </c>
      <c r="E27" s="89">
        <v>891.76454973787202</v>
      </c>
      <c r="F27" s="90">
        <f t="shared" si="0"/>
        <v>644.92545026212804</v>
      </c>
      <c r="G27" s="72">
        <f t="shared" si="1"/>
        <v>41.968480972878588</v>
      </c>
      <c r="H27" s="72">
        <f t="shared" si="2"/>
        <v>58.031519027121412</v>
      </c>
      <c r="J27" s="88">
        <v>1553.7547533126501</v>
      </c>
    </row>
    <row r="28" spans="1:10" x14ac:dyDescent="0.25">
      <c r="A28" s="70" t="s">
        <v>583</v>
      </c>
      <c r="B28" s="70">
        <v>2015</v>
      </c>
      <c r="C28" s="70">
        <v>1</v>
      </c>
      <c r="D28" s="88">
        <v>1537.17</v>
      </c>
      <c r="E28" s="89">
        <v>923.48530094896796</v>
      </c>
      <c r="F28" s="90">
        <f t="shared" si="0"/>
        <v>613.68469905103211</v>
      </c>
      <c r="G28" s="72">
        <f t="shared" si="1"/>
        <v>39.92302081429068</v>
      </c>
      <c r="H28" s="72">
        <f t="shared" si="2"/>
        <v>60.07697918570932</v>
      </c>
      <c r="I28" s="91">
        <f>ROUND(AVERAGE(D27:D28)-SUMIFS('Slika 8 · Polugodišnje'!$D$5:$D$37,'Slika 8 · Polugodišnje'!$B$5:$B$37,B28,'Slika 8 · Polugodišnje'!$C$5:$C$37,C28),2)</f>
        <v>0</v>
      </c>
      <c r="J28" s="88">
        <v>1520.10548957009</v>
      </c>
    </row>
    <row r="29" spans="1:10" x14ac:dyDescent="0.25">
      <c r="A29" s="70" t="s">
        <v>584</v>
      </c>
      <c r="B29" s="70">
        <v>2015</v>
      </c>
      <c r="C29" s="70">
        <v>2</v>
      </c>
      <c r="D29" s="88">
        <v>1502.74</v>
      </c>
      <c r="E29" s="89">
        <v>914.99104121043194</v>
      </c>
      <c r="F29" s="90">
        <f t="shared" si="0"/>
        <v>587.74895878956806</v>
      </c>
      <c r="G29" s="72">
        <f t="shared" si="1"/>
        <v>39.111819662055183</v>
      </c>
      <c r="H29" s="72">
        <f t="shared" si="2"/>
        <v>60.888180337944817</v>
      </c>
      <c r="J29" s="88">
        <v>1500.6776755051601</v>
      </c>
    </row>
    <row r="30" spans="1:10" x14ac:dyDescent="0.25">
      <c r="A30" s="70" t="s">
        <v>585</v>
      </c>
      <c r="B30" s="70">
        <v>2015</v>
      </c>
      <c r="C30" s="70">
        <v>2</v>
      </c>
      <c r="D30" s="88">
        <v>1475.29</v>
      </c>
      <c r="E30" s="89">
        <v>909.94757449067595</v>
      </c>
      <c r="F30" s="90">
        <f t="shared" si="0"/>
        <v>565.34242550932402</v>
      </c>
      <c r="G30" s="72">
        <f t="shared" si="1"/>
        <v>38.320765782274947</v>
      </c>
      <c r="H30" s="72">
        <f t="shared" si="2"/>
        <v>61.679234217725053</v>
      </c>
      <c r="I30" s="91">
        <f>ROUND(AVERAGE(D29:D30)-SUMIFS('Slika 8 · Polugodišnje'!$D$5:$D$37,'Slika 8 · Polugodišnje'!$B$5:$B$37,B30,'Slika 8 · Polugodišnje'!$C$5:$C$37,C30),2)</f>
        <v>0</v>
      </c>
      <c r="J30" s="88">
        <v>1477.3566997022201</v>
      </c>
    </row>
    <row r="31" spans="1:10" x14ac:dyDescent="0.25">
      <c r="A31" s="70" t="s">
        <v>586</v>
      </c>
      <c r="B31" s="70">
        <v>2016</v>
      </c>
      <c r="C31" s="70">
        <v>1</v>
      </c>
      <c r="D31" s="88">
        <v>1443.58</v>
      </c>
      <c r="E31" s="89">
        <v>905.43499900457903</v>
      </c>
      <c r="F31" s="90">
        <f t="shared" si="0"/>
        <v>538.1450009954209</v>
      </c>
      <c r="G31" s="72">
        <f t="shared" si="1"/>
        <v>37.278502126340136</v>
      </c>
      <c r="H31" s="72">
        <f t="shared" si="2"/>
        <v>62.721497873659857</v>
      </c>
      <c r="J31" s="88">
        <v>1463.74615149333</v>
      </c>
    </row>
    <row r="32" spans="1:10" x14ac:dyDescent="0.25">
      <c r="A32" s="70" t="s">
        <v>587</v>
      </c>
      <c r="B32" s="70">
        <v>2016</v>
      </c>
      <c r="C32" s="70">
        <v>1</v>
      </c>
      <c r="D32" s="88">
        <v>1445.27</v>
      </c>
      <c r="E32" s="89">
        <v>898.00252173336003</v>
      </c>
      <c r="F32" s="90">
        <f t="shared" si="0"/>
        <v>547.26747826663996</v>
      </c>
      <c r="G32" s="72">
        <f t="shared" si="1"/>
        <v>37.866106559095527</v>
      </c>
      <c r="H32" s="72">
        <f t="shared" si="2"/>
        <v>62.133893440904473</v>
      </c>
      <c r="I32" s="91">
        <f>ROUND(AVERAGE(D31:D32)-SUMIFS('Slika 8 · Polugodišnje'!$D$5:$D$37,'Slika 8 · Polugodišnje'!$B$5:$B$37,B32,'Slika 8 · Polugodišnje'!$C$5:$C$37,C32),2)</f>
        <v>0</v>
      </c>
      <c r="J32" s="88">
        <v>1425.09849645944</v>
      </c>
    </row>
    <row r="33" spans="1:10" x14ac:dyDescent="0.25">
      <c r="A33" s="70" t="s">
        <v>588</v>
      </c>
      <c r="B33" s="70">
        <v>2016</v>
      </c>
      <c r="C33" s="70">
        <v>2</v>
      </c>
      <c r="D33" s="88">
        <v>1484.5</v>
      </c>
      <c r="E33" s="89">
        <v>892.95905501360403</v>
      </c>
      <c r="F33" s="90">
        <f t="shared" si="0"/>
        <v>591.54094498639597</v>
      </c>
      <c r="G33" s="72">
        <f t="shared" si="1"/>
        <v>39.847823845496528</v>
      </c>
      <c r="H33" s="72">
        <f t="shared" si="2"/>
        <v>60.152176154503465</v>
      </c>
      <c r="J33" s="88">
        <v>1502.8521365941599</v>
      </c>
    </row>
    <row r="34" spans="1:10" x14ac:dyDescent="0.25">
      <c r="A34" s="70" t="s">
        <v>589</v>
      </c>
      <c r="B34" s="70">
        <v>2016</v>
      </c>
      <c r="C34" s="70">
        <v>2</v>
      </c>
      <c r="D34" s="88">
        <v>1487.43</v>
      </c>
      <c r="E34" s="89">
        <v>902.78054283628603</v>
      </c>
      <c r="F34" s="90">
        <f t="shared" si="0"/>
        <v>584.64945716371403</v>
      </c>
      <c r="G34" s="72">
        <f t="shared" si="1"/>
        <v>39.306014882294562</v>
      </c>
      <c r="H34" s="72">
        <f t="shared" si="2"/>
        <v>60.693985117705438</v>
      </c>
      <c r="I34" s="91">
        <f>ROUND(AVERAGE(D33:D34)-SUMIFS('Slika 8 · Polugodišnje'!$D$5:$D$37,'Slika 8 · Polugodišnje'!$B$5:$B$37,B34,'Slika 8 · Polugodišnje'!$C$5:$C$37,C34),2)</f>
        <v>0</v>
      </c>
      <c r="J34" s="88">
        <v>1469.07698942614</v>
      </c>
    </row>
    <row r="35" spans="1:10" x14ac:dyDescent="0.25">
      <c r="A35" s="70" t="s">
        <v>590</v>
      </c>
      <c r="B35" s="70">
        <v>2017</v>
      </c>
      <c r="C35" s="70">
        <v>1</v>
      </c>
      <c r="D35" s="88">
        <v>1463.53</v>
      </c>
      <c r="E35" s="89">
        <v>896.94073926604301</v>
      </c>
      <c r="F35" s="90">
        <f t="shared" si="0"/>
        <v>566.58926073395696</v>
      </c>
      <c r="G35" s="72">
        <f t="shared" si="1"/>
        <v>38.713880872544941</v>
      </c>
      <c r="H35" s="72">
        <f t="shared" si="2"/>
        <v>61.286119127455066</v>
      </c>
      <c r="J35" s="88">
        <v>1431.9275623224801</v>
      </c>
    </row>
    <row r="36" spans="1:10" x14ac:dyDescent="0.25">
      <c r="A36" s="70" t="s">
        <v>591</v>
      </c>
      <c r="B36" s="70">
        <v>2017</v>
      </c>
      <c r="C36" s="70">
        <v>1</v>
      </c>
      <c r="D36" s="88">
        <v>1462.74</v>
      </c>
      <c r="E36" s="89">
        <v>888.71192514433596</v>
      </c>
      <c r="F36" s="90">
        <f t="shared" si="0"/>
        <v>574.02807485566404</v>
      </c>
      <c r="G36" s="72">
        <f t="shared" si="1"/>
        <v>39.243342962909608</v>
      </c>
      <c r="H36" s="72">
        <f t="shared" si="2"/>
        <v>60.756657037090392</v>
      </c>
      <c r="I36" s="91">
        <f>ROUND(AVERAGE(D35:D36)-SUMIFS('Slika 8 · Polugodišnje'!$D$5:$D$37,'Slika 8 · Polugodišnje'!$B$5:$B$37,B36,'Slika 8 · Polugodišnje'!$C$5:$C$37,C36),2)</f>
        <v>0</v>
      </c>
      <c r="J36" s="88">
        <v>1494.3449176032</v>
      </c>
    </row>
    <row r="37" spans="1:10" x14ac:dyDescent="0.25">
      <c r="A37" s="70" t="s">
        <v>592</v>
      </c>
      <c r="B37" s="70">
        <v>2017</v>
      </c>
      <c r="C37" s="70">
        <v>2</v>
      </c>
      <c r="D37" s="88">
        <v>1481.38</v>
      </c>
      <c r="E37" s="89">
        <v>904.37321653726201</v>
      </c>
      <c r="F37" s="90">
        <f t="shared" si="0"/>
        <v>577.0067834627381</v>
      </c>
      <c r="G37" s="72">
        <f t="shared" si="1"/>
        <v>38.95062600161593</v>
      </c>
      <c r="H37" s="72">
        <f t="shared" si="2"/>
        <v>61.04937399838407</v>
      </c>
      <c r="J37" s="88">
        <v>1477.67473314414</v>
      </c>
    </row>
    <row r="38" spans="1:10" x14ac:dyDescent="0.25">
      <c r="A38" s="70" t="s">
        <v>593</v>
      </c>
      <c r="B38" s="70">
        <v>2017</v>
      </c>
      <c r="C38" s="70">
        <v>2</v>
      </c>
      <c r="D38" s="88">
        <v>1490.81</v>
      </c>
      <c r="E38" s="89">
        <v>896.80801645762801</v>
      </c>
      <c r="F38" s="90">
        <f t="shared" si="0"/>
        <v>594.00198354237193</v>
      </c>
      <c r="G38" s="72">
        <f t="shared" si="1"/>
        <v>39.844244641662719</v>
      </c>
      <c r="H38" s="72">
        <f t="shared" si="2"/>
        <v>60.155755358337281</v>
      </c>
      <c r="I38" s="91">
        <f>ROUND(AVERAGE(D37:D38)-SUMIFS('Slika 8 · Polugodišnje'!$D$5:$D$37,'Slika 8 · Polugodišnje'!$B$5:$B$37,B38,'Slika 8 · Polugodišnje'!$C$5:$C$37,C38),2)</f>
        <v>0</v>
      </c>
      <c r="J38" s="88">
        <v>1494.519838493</v>
      </c>
    </row>
    <row r="39" spans="1:10" x14ac:dyDescent="0.25">
      <c r="A39" s="70" t="s">
        <v>594</v>
      </c>
      <c r="B39" s="70">
        <v>2018</v>
      </c>
      <c r="C39" s="70">
        <v>1</v>
      </c>
      <c r="D39" s="88">
        <v>1487.2</v>
      </c>
      <c r="E39" s="89">
        <v>903.57687968677396</v>
      </c>
      <c r="F39" s="90">
        <f t="shared" ref="F39:F70" si="3">D39-E39</f>
        <v>583.62312031322608</v>
      </c>
      <c r="G39" s="72">
        <f t="shared" ref="G39:G70" si="4">F39/D39*100</f>
        <v>39.243082323374537</v>
      </c>
      <c r="H39" s="72">
        <f t="shared" ref="H39:H72" si="5">E39/D39*100</f>
        <v>60.756917676625463</v>
      </c>
      <c r="J39" s="88">
        <v>1500.45505225786</v>
      </c>
    </row>
    <row r="40" spans="1:10" x14ac:dyDescent="0.25">
      <c r="A40" s="70" t="s">
        <v>595</v>
      </c>
      <c r="B40" s="70">
        <v>2018</v>
      </c>
      <c r="C40" s="70">
        <v>1</v>
      </c>
      <c r="D40" s="88">
        <v>1512.6</v>
      </c>
      <c r="E40" s="89">
        <v>901.58603756055504</v>
      </c>
      <c r="F40" s="90">
        <f t="shared" si="3"/>
        <v>611.01396243944487</v>
      </c>
      <c r="G40" s="72">
        <f t="shared" si="4"/>
        <v>40.394946611096451</v>
      </c>
      <c r="H40" s="72">
        <f t="shared" si="5"/>
        <v>59.605053388903549</v>
      </c>
      <c r="I40" s="91">
        <f>ROUND(AVERAGE(D39:D40)-SUMIFS('Slika 8 · Polugodišnje'!$D$5:$D$37,'Slika 8 · Polugodišnje'!$B$5:$B$37,B40,'Slika 8 · Polugodišnje'!$C$5:$C$37,C40),2)</f>
        <v>0</v>
      </c>
      <c r="J40" s="88">
        <v>1499.3458635295201</v>
      </c>
    </row>
    <row r="41" spans="1:10" x14ac:dyDescent="0.25">
      <c r="A41" s="70" t="s">
        <v>596</v>
      </c>
      <c r="B41" s="70">
        <v>2018</v>
      </c>
      <c r="C41" s="70">
        <v>2</v>
      </c>
      <c r="D41" s="88">
        <v>1605.27</v>
      </c>
      <c r="E41" s="89">
        <v>925.87431150043096</v>
      </c>
      <c r="F41" s="90">
        <f t="shared" si="3"/>
        <v>679.39568849956902</v>
      </c>
      <c r="G41" s="72">
        <f t="shared" si="4"/>
        <v>42.322829710862905</v>
      </c>
      <c r="H41" s="72">
        <f t="shared" si="5"/>
        <v>57.677170289137095</v>
      </c>
      <c r="J41" s="88">
        <v>1619.9739091904901</v>
      </c>
    </row>
    <row r="42" spans="1:10" x14ac:dyDescent="0.25">
      <c r="A42" s="70" t="s">
        <v>597</v>
      </c>
      <c r="B42" s="70">
        <v>2018</v>
      </c>
      <c r="C42" s="70">
        <v>2</v>
      </c>
      <c r="D42" s="88">
        <v>1635.55</v>
      </c>
      <c r="E42" s="89">
        <v>919.76906231335897</v>
      </c>
      <c r="F42" s="90">
        <f t="shared" si="3"/>
        <v>715.78093768664098</v>
      </c>
      <c r="G42" s="72">
        <f t="shared" si="4"/>
        <v>43.763928812120753</v>
      </c>
      <c r="H42" s="72">
        <f t="shared" si="5"/>
        <v>56.236071187879247</v>
      </c>
      <c r="I42" s="91">
        <f>ROUND(AVERAGE(D41:D42)-SUMIFS('Slika 8 · Polugodišnje'!$D$5:$D$37,'Slika 8 · Polugodišnje'!$B$5:$B$37,B42,'Slika 8 · Polugodišnje'!$C$5:$C$37,C42),2)</f>
        <v>0</v>
      </c>
      <c r="J42" s="88">
        <v>1620.8516266778599</v>
      </c>
    </row>
    <row r="43" spans="1:10" x14ac:dyDescent="0.25">
      <c r="A43" s="70" t="s">
        <v>598</v>
      </c>
      <c r="B43" s="70">
        <v>2019</v>
      </c>
      <c r="C43" s="70">
        <v>1</v>
      </c>
      <c r="D43" s="88">
        <v>1635.57</v>
      </c>
      <c r="E43" s="89">
        <v>928.26332205189499</v>
      </c>
      <c r="F43" s="90">
        <f t="shared" si="3"/>
        <v>707.30667794810495</v>
      </c>
      <c r="G43" s="72">
        <f t="shared" si="4"/>
        <v>43.245270942124456</v>
      </c>
      <c r="H43" s="72">
        <f t="shared" si="5"/>
        <v>56.754729057875544</v>
      </c>
      <c r="J43" s="88">
        <v>1660.30955091285</v>
      </c>
    </row>
    <row r="44" spans="1:10" x14ac:dyDescent="0.25">
      <c r="A44" s="70" t="s">
        <v>599</v>
      </c>
      <c r="B44" s="70">
        <v>2019</v>
      </c>
      <c r="C44" s="70">
        <v>1</v>
      </c>
      <c r="D44" s="88">
        <v>1649.32</v>
      </c>
      <c r="E44" s="89">
        <v>939.67748357555195</v>
      </c>
      <c r="F44" s="90">
        <f t="shared" si="3"/>
        <v>709.64251642444799</v>
      </c>
      <c r="G44" s="72">
        <f t="shared" si="4"/>
        <v>43.026369438583664</v>
      </c>
      <c r="H44" s="72">
        <f t="shared" si="5"/>
        <v>56.973630561416343</v>
      </c>
      <c r="I44" s="91">
        <f>ROUND(AVERAGE(D43:D44)-SUMIFS('Slika 8 · Polugodišnje'!$D$5:$D$37,'Slika 8 · Polugodišnje'!$B$5:$B$37,B44,'Slika 8 · Polugodišnje'!$C$5:$C$37,C44),2)</f>
        <v>0</v>
      </c>
      <c r="J44" s="88">
        <v>1624.5799573491499</v>
      </c>
    </row>
    <row r="45" spans="1:10" x14ac:dyDescent="0.25">
      <c r="A45" s="70" t="s">
        <v>600</v>
      </c>
      <c r="B45" s="70">
        <v>2019</v>
      </c>
      <c r="C45" s="70">
        <v>2</v>
      </c>
      <c r="D45" s="88">
        <v>1670.08</v>
      </c>
      <c r="E45" s="89">
        <v>965.29298559957499</v>
      </c>
      <c r="F45" s="90">
        <f t="shared" si="3"/>
        <v>704.78701440042494</v>
      </c>
      <c r="G45" s="72">
        <f t="shared" si="4"/>
        <v>42.200793638653536</v>
      </c>
      <c r="H45" s="72">
        <f t="shared" si="5"/>
        <v>57.799206361346464</v>
      </c>
      <c r="J45" s="88">
        <v>1685.6253070778</v>
      </c>
    </row>
    <row r="46" spans="1:10" x14ac:dyDescent="0.25">
      <c r="A46" s="70" t="s">
        <v>601</v>
      </c>
      <c r="B46" s="70">
        <v>2019</v>
      </c>
      <c r="C46" s="70">
        <v>2</v>
      </c>
      <c r="D46" s="88">
        <v>1690.99</v>
      </c>
      <c r="E46" s="89">
        <v>975.77808746433095</v>
      </c>
      <c r="F46" s="90">
        <f t="shared" si="3"/>
        <v>715.21191253566906</v>
      </c>
      <c r="G46" s="72">
        <f t="shared" si="4"/>
        <v>42.295454883569334</v>
      </c>
      <c r="H46" s="72">
        <f t="shared" si="5"/>
        <v>57.704545116430673</v>
      </c>
      <c r="I46" s="91">
        <f>ROUND(AVERAGE(D45:D46)-SUMIFS('Slika 8 · Polugodišnje'!$D$5:$D$37,'Slika 8 · Polugodišnje'!$B$5:$B$37,B46,'Slika 8 · Polugodišnje'!$C$5:$C$37,C46),2)</f>
        <v>0</v>
      </c>
      <c r="J46" s="88">
        <v>1675.4470932142001</v>
      </c>
    </row>
    <row r="47" spans="1:10" x14ac:dyDescent="0.25">
      <c r="A47" s="70" t="s">
        <v>501</v>
      </c>
      <c r="B47" s="70">
        <v>2020</v>
      </c>
      <c r="C47" s="70">
        <v>1</v>
      </c>
      <c r="D47" s="88">
        <v>1716.61</v>
      </c>
      <c r="E47" s="89">
        <v>981.21972260933001</v>
      </c>
      <c r="F47" s="90">
        <f t="shared" si="3"/>
        <v>735.39027739066989</v>
      </c>
      <c r="G47" s="72">
        <f t="shared" si="4"/>
        <v>42.839682711312996</v>
      </c>
      <c r="H47" s="72">
        <f t="shared" si="5"/>
        <v>57.160317288687011</v>
      </c>
      <c r="J47" s="88">
        <v>1689.1761799465801</v>
      </c>
    </row>
    <row r="48" spans="1:10" x14ac:dyDescent="0.25">
      <c r="A48" s="70" t="s">
        <v>502</v>
      </c>
      <c r="B48" s="70">
        <v>2020</v>
      </c>
      <c r="C48" s="70">
        <v>1</v>
      </c>
      <c r="D48" s="88">
        <v>1717.99</v>
      </c>
      <c r="E48" s="89">
        <v>1008.02972990909</v>
      </c>
      <c r="F48" s="90">
        <f t="shared" si="3"/>
        <v>709.96027009091006</v>
      </c>
      <c r="G48" s="72">
        <f t="shared" si="4"/>
        <v>41.325052537611398</v>
      </c>
      <c r="H48" s="72">
        <f t="shared" si="5"/>
        <v>58.674947462388602</v>
      </c>
      <c r="I48" s="91">
        <f>ROUND(AVERAGE(D47:D48)-SUMIFS('Slika 8 · Polugodišnje'!$D$5:$D$37,'Slika 8 · Polugodišnje'!$B$5:$B$37,B48,'Slika 8 · Polugodišnje'!$C$5:$C$37,C48),2)</f>
        <v>0</v>
      </c>
      <c r="J48" s="88">
        <v>1745.4246562071201</v>
      </c>
    </row>
    <row r="49" spans="1:10" x14ac:dyDescent="0.25">
      <c r="A49" s="70" t="s">
        <v>503</v>
      </c>
      <c r="B49" s="70">
        <v>2020</v>
      </c>
      <c r="C49" s="70">
        <v>2</v>
      </c>
      <c r="D49" s="88">
        <v>1696.26</v>
      </c>
      <c r="E49" s="89">
        <v>1023.69102130201</v>
      </c>
      <c r="F49" s="90">
        <f t="shared" si="3"/>
        <v>672.56897869799002</v>
      </c>
      <c r="G49" s="72">
        <f t="shared" si="4"/>
        <v>39.650111344840418</v>
      </c>
      <c r="H49" s="72">
        <f t="shared" si="5"/>
        <v>60.349888655159589</v>
      </c>
      <c r="J49" s="88">
        <v>1716.1737680838501</v>
      </c>
    </row>
    <row r="50" spans="1:10" x14ac:dyDescent="0.25">
      <c r="A50" s="70" t="s">
        <v>504</v>
      </c>
      <c r="B50" s="70">
        <v>2020</v>
      </c>
      <c r="C50" s="70">
        <v>2</v>
      </c>
      <c r="D50" s="88">
        <v>1704.89</v>
      </c>
      <c r="E50" s="89">
        <v>1024.4873581525001</v>
      </c>
      <c r="F50" s="90">
        <f t="shared" si="3"/>
        <v>680.40264184750004</v>
      </c>
      <c r="G50" s="72">
        <f t="shared" si="4"/>
        <v>39.908888071811084</v>
      </c>
      <c r="H50" s="72">
        <f t="shared" si="5"/>
        <v>60.091111928188909</v>
      </c>
      <c r="I50" s="91">
        <f>ROUND(AVERAGE(D49:D50)-SUMIFS('Slika 8 · Polugodišnje'!$D$5:$D$37,'Slika 8 · Polugodišnje'!$B$5:$B$37,B50,'Slika 8 · Polugodišnje'!$C$5:$C$37,C50),2)</f>
        <v>0</v>
      </c>
      <c r="J50" s="88">
        <v>1684.9809203493501</v>
      </c>
    </row>
    <row r="51" spans="1:10" x14ac:dyDescent="0.25">
      <c r="A51" s="70" t="s">
        <v>505</v>
      </c>
      <c r="B51" s="70">
        <v>2021</v>
      </c>
      <c r="C51" s="70">
        <v>1</v>
      </c>
      <c r="D51" s="88">
        <v>1775.5</v>
      </c>
      <c r="E51" s="89">
        <v>1045.59028469042</v>
      </c>
      <c r="F51" s="90">
        <f t="shared" si="3"/>
        <v>729.90971530957995</v>
      </c>
      <c r="G51" s="72">
        <f t="shared" si="4"/>
        <v>41.11009379383723</v>
      </c>
      <c r="H51" s="72">
        <f t="shared" si="5"/>
        <v>58.889906206162777</v>
      </c>
      <c r="J51" s="88">
        <v>1758.4171406307401</v>
      </c>
    </row>
    <row r="52" spans="1:10" x14ac:dyDescent="0.25">
      <c r="A52" s="70" t="s">
        <v>506</v>
      </c>
      <c r="B52" s="70">
        <v>2021</v>
      </c>
      <c r="C52" s="70">
        <v>1</v>
      </c>
      <c r="D52" s="88">
        <v>1821.29</v>
      </c>
      <c r="E52" s="89">
        <v>1104.9173800517599</v>
      </c>
      <c r="F52" s="90">
        <f t="shared" si="3"/>
        <v>716.37261994824007</v>
      </c>
      <c r="G52" s="72">
        <f t="shared" si="4"/>
        <v>39.333253899611819</v>
      </c>
      <c r="H52" s="72">
        <f t="shared" si="5"/>
        <v>60.666746100388181</v>
      </c>
      <c r="I52" s="91">
        <f>ROUND(AVERAGE(D51:D52)-SUMIFS('Slika 8 · Polugodišnje'!$D$5:$D$37,'Slika 8 · Polugodišnje'!$B$5:$B$37,B52,'Slika 8 · Polugodišnje'!$C$5:$C$37,C52),2)</f>
        <v>0</v>
      </c>
      <c r="J52" s="88">
        <v>1838.3709674056299</v>
      </c>
    </row>
    <row r="53" spans="1:10" x14ac:dyDescent="0.25">
      <c r="A53" s="70" t="s">
        <v>507</v>
      </c>
      <c r="B53" s="70">
        <v>2021</v>
      </c>
      <c r="C53" s="70">
        <v>2</v>
      </c>
      <c r="D53" s="88">
        <v>1834.21</v>
      </c>
      <c r="E53" s="89">
        <v>1146.8577875107801</v>
      </c>
      <c r="F53" s="90">
        <f t="shared" si="3"/>
        <v>687.35221248921994</v>
      </c>
      <c r="G53" s="72">
        <f t="shared" si="4"/>
        <v>37.474019468284439</v>
      </c>
      <c r="H53" s="72">
        <f t="shared" si="5"/>
        <v>62.525980531715561</v>
      </c>
      <c r="J53" s="88">
        <v>1843.5063965136101</v>
      </c>
    </row>
    <row r="54" spans="1:10" x14ac:dyDescent="0.25">
      <c r="A54" s="70" t="s">
        <v>508</v>
      </c>
      <c r="B54" s="70">
        <v>2021</v>
      </c>
      <c r="C54" s="70">
        <v>2</v>
      </c>
      <c r="D54" s="88">
        <v>1916.53</v>
      </c>
      <c r="E54" s="89">
        <v>1129.0729311832199</v>
      </c>
      <c r="F54" s="90">
        <f t="shared" si="3"/>
        <v>787.45706881678007</v>
      </c>
      <c r="G54" s="72">
        <f t="shared" si="4"/>
        <v>41.087646361746494</v>
      </c>
      <c r="H54" s="72">
        <f t="shared" si="5"/>
        <v>58.912353638253514</v>
      </c>
      <c r="I54" s="91">
        <f>ROUND(AVERAGE(D53:D54)-SUMIFS('Slika 8 · Polugodišnje'!$D$5:$D$37,'Slika 8 · Polugodišnje'!$B$5:$B$37,B54,'Slika 8 · Polugodišnje'!$C$5:$C$37,C54),2)</f>
        <v>0</v>
      </c>
      <c r="J54" s="88">
        <v>1907.24016928373</v>
      </c>
    </row>
    <row r="55" spans="1:10" x14ac:dyDescent="0.25">
      <c r="A55" s="70" t="s">
        <v>509</v>
      </c>
      <c r="B55" s="70">
        <v>2022</v>
      </c>
      <c r="C55" s="70">
        <v>1</v>
      </c>
      <c r="D55" s="88">
        <v>2127.7199999999998</v>
      </c>
      <c r="E55" s="89">
        <v>1259.40672904639</v>
      </c>
      <c r="F55" s="90">
        <f t="shared" si="3"/>
        <v>868.31327095360984</v>
      </c>
      <c r="G55" s="72">
        <f t="shared" si="4"/>
        <v>40.809564743180957</v>
      </c>
      <c r="H55" s="72">
        <f t="shared" si="5"/>
        <v>59.190435256819043</v>
      </c>
      <c r="J55" s="88">
        <v>2175.5018323999898</v>
      </c>
    </row>
    <row r="56" spans="1:10" x14ac:dyDescent="0.25">
      <c r="A56" s="70" t="s">
        <v>510</v>
      </c>
      <c r="B56" s="70">
        <v>2022</v>
      </c>
      <c r="C56" s="70">
        <v>1</v>
      </c>
      <c r="D56" s="88">
        <v>2228.2399999999998</v>
      </c>
      <c r="E56" s="89">
        <v>1289.5348065565099</v>
      </c>
      <c r="F56" s="90">
        <f t="shared" si="3"/>
        <v>938.70519344348986</v>
      </c>
      <c r="G56" s="72">
        <f t="shared" si="4"/>
        <v>42.12765202327801</v>
      </c>
      <c r="H56" s="72">
        <f t="shared" si="5"/>
        <v>57.872347976721997</v>
      </c>
      <c r="I56" s="91">
        <f>ROUND(AVERAGE(D55:D56)-SUMIFS('Slika 8 · Polugodišnje'!$D$5:$D$37,'Slika 8 · Polugodišnje'!$B$5:$B$37,B56,'Slika 8 · Polugodišnje'!$C$5:$C$37,C56),2)</f>
        <v>0</v>
      </c>
      <c r="J56" s="88">
        <v>2180.4607397680302</v>
      </c>
    </row>
    <row r="57" spans="1:10" x14ac:dyDescent="0.25">
      <c r="A57" s="70" t="s">
        <v>511</v>
      </c>
      <c r="B57" s="70">
        <v>2022</v>
      </c>
      <c r="C57" s="70">
        <v>2</v>
      </c>
      <c r="D57" s="88">
        <v>2270.98</v>
      </c>
      <c r="E57" s="89">
        <v>1428.62830977504</v>
      </c>
      <c r="F57" s="90">
        <f t="shared" si="3"/>
        <v>842.35169022496007</v>
      </c>
      <c r="G57" s="72">
        <f t="shared" si="4"/>
        <v>37.091990692342513</v>
      </c>
      <c r="H57" s="72">
        <f t="shared" si="5"/>
        <v>62.908009307657487</v>
      </c>
      <c r="J57" s="88">
        <v>2252.3315824132001</v>
      </c>
    </row>
    <row r="58" spans="1:10" x14ac:dyDescent="0.25">
      <c r="A58" s="70" t="s">
        <v>512</v>
      </c>
      <c r="B58" s="70">
        <v>2022</v>
      </c>
      <c r="C58" s="70">
        <v>2</v>
      </c>
      <c r="D58" s="88">
        <v>2301.3200000000002</v>
      </c>
      <c r="E58" s="89">
        <v>1412.0379587232101</v>
      </c>
      <c r="F58" s="90">
        <f t="shared" si="3"/>
        <v>889.2820412767901</v>
      </c>
      <c r="G58" s="72">
        <f t="shared" si="4"/>
        <v>38.642259280621118</v>
      </c>
      <c r="H58" s="72">
        <f t="shared" si="5"/>
        <v>61.357740719378874</v>
      </c>
      <c r="I58" s="91">
        <f>ROUND(AVERAGE(D57:D58)-SUMIFS('Slika 8 · Polugodišnje'!$D$5:$D$37,'Slika 8 · Polugodišnje'!$B$5:$B$37,B58,'Slika 8 · Polugodišnje'!$C$5:$C$37,C58),2)</f>
        <v>0</v>
      </c>
      <c r="J58" s="88">
        <v>2319.9691674706601</v>
      </c>
    </row>
    <row r="59" spans="1:10" x14ac:dyDescent="0.25">
      <c r="A59" s="70" t="s">
        <v>513</v>
      </c>
      <c r="B59" s="70">
        <v>2023</v>
      </c>
      <c r="C59" s="70">
        <v>1</v>
      </c>
      <c r="D59" s="88">
        <v>2317.8000000000002</v>
      </c>
      <c r="E59" s="89">
        <v>1378</v>
      </c>
      <c r="F59" s="90">
        <f t="shared" si="3"/>
        <v>939.80000000000018</v>
      </c>
      <c r="G59" s="72">
        <f t="shared" si="4"/>
        <v>40.547070497885926</v>
      </c>
      <c r="H59" s="72">
        <f t="shared" si="5"/>
        <v>59.452929502114074</v>
      </c>
      <c r="J59" s="88">
        <v>2279.1829735481901</v>
      </c>
    </row>
    <row r="60" spans="1:10" x14ac:dyDescent="0.25">
      <c r="A60" s="70" t="s">
        <v>514</v>
      </c>
      <c r="B60" s="70">
        <v>2023</v>
      </c>
      <c r="C60" s="70">
        <v>1</v>
      </c>
      <c r="D60" s="88">
        <v>2334.1999999999998</v>
      </c>
      <c r="E60" s="89">
        <v>1410</v>
      </c>
      <c r="F60" s="90">
        <f t="shared" si="3"/>
        <v>924.19999999999982</v>
      </c>
      <c r="G60" s="72">
        <f t="shared" si="4"/>
        <v>39.593865135806695</v>
      </c>
      <c r="H60" s="72">
        <f t="shared" si="5"/>
        <v>60.406134864193305</v>
      </c>
      <c r="I60" s="91">
        <f>ROUND(AVERAGE(D59:D60)-SUMIFS('Slika 8 · Polugodišnje'!$D$5:$D$37,'Slika 8 · Polugodišnje'!$B$5:$B$37,B60,'Slika 8 · Polugodišnje'!$C$5:$C$37,C60),2)</f>
        <v>0</v>
      </c>
      <c r="J60" s="88">
        <v>2372.8170264518099</v>
      </c>
    </row>
    <row r="61" spans="1:10" x14ac:dyDescent="0.25">
      <c r="A61" s="70" t="s">
        <v>515</v>
      </c>
      <c r="B61" s="70">
        <v>2023</v>
      </c>
      <c r="C61" s="70">
        <v>2</v>
      </c>
      <c r="D61" s="88">
        <v>2344.4299999999998</v>
      </c>
      <c r="E61" s="89">
        <v>1429</v>
      </c>
      <c r="F61" s="90">
        <f t="shared" si="3"/>
        <v>915.42999999999984</v>
      </c>
      <c r="G61" s="72">
        <f t="shared" si="4"/>
        <v>39.047017825228302</v>
      </c>
      <c r="H61" s="72">
        <f t="shared" si="5"/>
        <v>60.952982174771698</v>
      </c>
      <c r="J61" s="88">
        <v>2420.2618285307699</v>
      </c>
    </row>
    <row r="62" spans="1:10" x14ac:dyDescent="0.25">
      <c r="A62" s="70" t="s">
        <v>516</v>
      </c>
      <c r="B62" s="70">
        <v>2023</v>
      </c>
      <c r="C62" s="70">
        <v>2</v>
      </c>
      <c r="D62" s="88">
        <v>2373.5700000000002</v>
      </c>
      <c r="E62" s="89">
        <v>1432</v>
      </c>
      <c r="F62" s="90">
        <f t="shared" si="3"/>
        <v>941.57000000000016</v>
      </c>
      <c r="G62" s="72">
        <f t="shared" si="4"/>
        <v>39.66893750763618</v>
      </c>
      <c r="H62" s="72">
        <f t="shared" si="5"/>
        <v>60.33106249236382</v>
      </c>
      <c r="I62" s="91">
        <f>ROUND(AVERAGE(D61:D62)-SUMIFS('Slika 8 · Polugodišnje'!$D$5:$D$37,'Slika 8 · Polugodišnje'!$B$5:$B$37,B62,'Slika 8 · Polugodišnje'!$C$5:$C$37,C62),2)</f>
        <v>0</v>
      </c>
      <c r="J62" s="88">
        <v>2297.7381714692301</v>
      </c>
    </row>
    <row r="63" spans="1:10" x14ac:dyDescent="0.25">
      <c r="A63" s="70" t="s">
        <v>517</v>
      </c>
      <c r="B63" s="70">
        <v>2024</v>
      </c>
      <c r="C63" s="70">
        <v>1</v>
      </c>
      <c r="D63" s="88">
        <v>2434.9899999999998</v>
      </c>
      <c r="E63" s="89">
        <v>1475</v>
      </c>
      <c r="F63" s="90">
        <f t="shared" si="3"/>
        <v>959.98999999999978</v>
      </c>
      <c r="G63" s="72">
        <f t="shared" si="4"/>
        <v>39.424802565924288</v>
      </c>
      <c r="H63" s="72">
        <f t="shared" si="5"/>
        <v>60.575197434075712</v>
      </c>
      <c r="J63" s="88">
        <v>2397.6288529123699</v>
      </c>
    </row>
    <row r="64" spans="1:10" x14ac:dyDescent="0.25">
      <c r="A64" s="70" t="s">
        <v>518</v>
      </c>
      <c r="B64" s="70">
        <v>2024</v>
      </c>
      <c r="C64" s="70">
        <v>1</v>
      </c>
      <c r="D64" s="88">
        <v>2511.0100000000002</v>
      </c>
      <c r="E64" s="89">
        <v>1517</v>
      </c>
      <c r="F64" s="90">
        <f t="shared" si="3"/>
        <v>994.01000000000022</v>
      </c>
      <c r="G64" s="72">
        <f t="shared" si="4"/>
        <v>39.586062978642069</v>
      </c>
      <c r="H64" s="72">
        <f t="shared" si="5"/>
        <v>60.413937021357931</v>
      </c>
      <c r="I64" s="91">
        <f>ROUND(AVERAGE(D63:D64)-SUMIFS('Slika 8 · Polugodišnje'!$D$5:$D$37,'Slika 8 · Polugodišnje'!$B$5:$B$37,B64,'Slika 8 · Polugodišnje'!$C$5:$C$37,C64),2)</f>
        <v>0</v>
      </c>
      <c r="J64" s="88">
        <v>2548.3711470876301</v>
      </c>
    </row>
    <row r="65" spans="1:10" x14ac:dyDescent="0.25">
      <c r="A65" s="70" t="s">
        <v>519</v>
      </c>
      <c r="B65" s="70">
        <v>2024</v>
      </c>
      <c r="C65" s="70">
        <v>2</v>
      </c>
      <c r="D65" s="88">
        <v>2615.52</v>
      </c>
      <c r="E65" s="89">
        <v>1548</v>
      </c>
      <c r="F65" s="90">
        <f t="shared" si="3"/>
        <v>1067.52</v>
      </c>
      <c r="G65" s="72">
        <f t="shared" si="4"/>
        <v>40.814828408882363</v>
      </c>
      <c r="H65" s="72">
        <f t="shared" si="5"/>
        <v>59.185171591117637</v>
      </c>
      <c r="J65" s="88">
        <v>2648.2005730658998</v>
      </c>
    </row>
    <row r="66" spans="1:10" x14ac:dyDescent="0.25">
      <c r="A66" s="70" t="s">
        <v>520</v>
      </c>
      <c r="B66" s="70">
        <v>2024</v>
      </c>
      <c r="C66" s="70">
        <v>2</v>
      </c>
      <c r="D66" s="88">
        <v>2688.48</v>
      </c>
      <c r="E66" s="89">
        <v>1590</v>
      </c>
      <c r="F66" s="90">
        <f t="shared" si="3"/>
        <v>1098.48</v>
      </c>
      <c r="G66" s="72">
        <f t="shared" si="4"/>
        <v>40.858775218710946</v>
      </c>
      <c r="H66" s="72">
        <f t="shared" si="5"/>
        <v>59.141224781289061</v>
      </c>
      <c r="I66" s="91">
        <f>ROUND(AVERAGE(D65:D66)-SUMIFS('Slika 8 · Polugodišnje'!$D$5:$D$37,'Slika 8 · Polugodišnje'!$B$5:$B$37,B66,'Slika 8 · Polugodišnje'!$C$5:$C$37,C66),2)</f>
        <v>0</v>
      </c>
      <c r="J66" s="88">
        <v>2655.7994269341002</v>
      </c>
    </row>
    <row r="67" spans="1:10" x14ac:dyDescent="0.25">
      <c r="A67" s="70" t="s">
        <v>521</v>
      </c>
      <c r="B67" s="70">
        <v>2025</v>
      </c>
      <c r="C67" s="70">
        <v>1</v>
      </c>
      <c r="D67" s="88">
        <v>2737.57</v>
      </c>
      <c r="E67" s="89">
        <v>1627</v>
      </c>
      <c r="F67" s="90">
        <f t="shared" si="3"/>
        <v>1110.5700000000002</v>
      </c>
      <c r="G67" s="72">
        <f t="shared" si="4"/>
        <v>40.5677297749464</v>
      </c>
      <c r="H67" s="72">
        <f t="shared" si="5"/>
        <v>59.432270225053607</v>
      </c>
      <c r="J67" s="88">
        <v>2748.1292175161502</v>
      </c>
    </row>
    <row r="68" spans="1:10" x14ac:dyDescent="0.25">
      <c r="A68" s="70" t="s">
        <v>522</v>
      </c>
      <c r="B68" s="70">
        <v>2025</v>
      </c>
      <c r="C68" s="70">
        <v>1</v>
      </c>
      <c r="D68" s="88">
        <v>2794.43</v>
      </c>
      <c r="E68" s="89">
        <v>1608</v>
      </c>
      <c r="F68" s="90">
        <f t="shared" si="3"/>
        <v>1186.4299999999998</v>
      </c>
      <c r="G68" s="72">
        <f t="shared" si="4"/>
        <v>42.456959022054583</v>
      </c>
      <c r="H68" s="72">
        <f t="shared" si="5"/>
        <v>57.543040977945417</v>
      </c>
      <c r="I68" s="91">
        <f>ROUND(AVERAGE(D67:D68)-SUMIFS('Slika 8 · Polugodišnje'!$D$5:$D$37,'Slika 8 · Polugodišnje'!$B$5:$B$37,B68,'Slika 8 · Polugodišnje'!$C$5:$C$37,C68),2)</f>
        <v>0</v>
      </c>
      <c r="J68" s="88">
        <v>2783.8707824838498</v>
      </c>
    </row>
    <row r="69" spans="1:10" x14ac:dyDescent="0.25">
      <c r="A69" s="70" t="s">
        <v>523</v>
      </c>
      <c r="B69" s="70">
        <v>2025</v>
      </c>
      <c r="C69" s="70">
        <v>2</v>
      </c>
      <c r="D69" s="88">
        <v>2854.3</v>
      </c>
      <c r="E69" s="89">
        <v>1688</v>
      </c>
      <c r="F69" s="90">
        <f t="shared" si="3"/>
        <v>1166.3000000000002</v>
      </c>
      <c r="G69" s="72">
        <f t="shared" si="4"/>
        <v>40.861156851066816</v>
      </c>
      <c r="H69" s="72">
        <f t="shared" si="5"/>
        <v>59.138843148933184</v>
      </c>
      <c r="J69" s="88">
        <v>2841.3689140403899</v>
      </c>
    </row>
    <row r="70" spans="1:10" x14ac:dyDescent="0.25">
      <c r="A70" s="70" t="s">
        <v>524</v>
      </c>
      <c r="B70" s="70">
        <v>2025</v>
      </c>
      <c r="C70" s="70">
        <v>2</v>
      </c>
      <c r="D70" s="88">
        <v>2915.7</v>
      </c>
      <c r="E70" s="89">
        <v>1718</v>
      </c>
      <c r="F70" s="90">
        <f t="shared" si="3"/>
        <v>1197.6999999999998</v>
      </c>
      <c r="G70" s="72">
        <f t="shared" si="4"/>
        <v>41.077614295023487</v>
      </c>
      <c r="H70" s="72">
        <f t="shared" si="5"/>
        <v>58.922385704976513</v>
      </c>
      <c r="I70" s="91">
        <f>ROUND(AVERAGE(D69:D70)-SUMIFS('Slika 8 · Polugodišnje'!$D$5:$D$37,'Slika 8 · Polugodišnje'!$B$5:$B$37,B70,'Slika 8 · Polugodišnje'!$C$5:$C$37,C70),2)</f>
        <v>0</v>
      </c>
      <c r="J70" s="88">
        <v>2928.6310859596101</v>
      </c>
    </row>
    <row r="71" spans="1:10" x14ac:dyDescent="0.25">
      <c r="A71" s="70" t="s">
        <v>525</v>
      </c>
      <c r="B71" s="70">
        <v>2026</v>
      </c>
      <c r="C71" s="70">
        <v>1</v>
      </c>
      <c r="D71" s="88">
        <v>2979.25</v>
      </c>
      <c r="E71" s="89">
        <v>1754</v>
      </c>
      <c r="F71" s="90">
        <f t="shared" ref="F71:F102" si="6">D71-E71</f>
        <v>1225.25</v>
      </c>
      <c r="G71" s="72">
        <f t="shared" ref="G71:G102" si="7">F71/D71*100</f>
        <v>41.12612234622808</v>
      </c>
      <c r="H71" s="72">
        <f t="shared" si="5"/>
        <v>58.87387765377192</v>
      </c>
      <c r="J71" s="88">
        <v>2999.71994938844</v>
      </c>
    </row>
    <row r="72" spans="1:10" x14ac:dyDescent="0.25">
      <c r="A72" s="70" t="s">
        <v>526</v>
      </c>
      <c r="B72" s="70">
        <v>2026</v>
      </c>
      <c r="C72" s="70">
        <v>1</v>
      </c>
      <c r="D72" s="88">
        <v>3044.75</v>
      </c>
      <c r="E72" s="89">
        <v>1791</v>
      </c>
      <c r="F72" s="90">
        <f t="shared" si="6"/>
        <v>1253.75</v>
      </c>
      <c r="G72" s="72">
        <f t="shared" si="7"/>
        <v>41.177436571147055</v>
      </c>
      <c r="H72" s="72">
        <f t="shared" si="5"/>
        <v>58.822563428852945</v>
      </c>
      <c r="I72" s="91">
        <f>ROUND(AVERAGE(D71:D72)-SUMIFS('Slika 8 · Polugodišnje'!$D$5:$D$37,'Slika 8 · Polugodišnje'!$B$5:$B$37,B72,'Slika 8 · Polugodišnje'!$C$5:$C$37,C72),2)</f>
        <v>0</v>
      </c>
      <c r="J72" s="88">
        <v>3024.28005061156</v>
      </c>
    </row>
    <row r="74" spans="1:10" x14ac:dyDescent="0.25">
      <c r="A74" s="66" t="s">
        <v>528</v>
      </c>
    </row>
    <row r="75" spans="1:10" x14ac:dyDescent="0.25">
      <c r="A75" s="70" t="s">
        <v>602</v>
      </c>
      <c r="D75" s="90">
        <f>AVERAGEIFS(D7:D72,$B7:$B72,2018)</f>
        <v>1560.155</v>
      </c>
      <c r="E75" s="90">
        <f>AVERAGEIFS(E7:E72,$B7:$B72,2018)</f>
        <v>912.70157276527971</v>
      </c>
      <c r="F75" s="90">
        <f>AVERAGEIFS(F7:F72,$B7:$B72,2018)</f>
        <v>647.45342723472027</v>
      </c>
      <c r="G75" s="72">
        <f>AVERAGEIFS(G7:G72,$B7:$B72,2018)</f>
        <v>41.431196864363656</v>
      </c>
      <c r="H75" s="72">
        <f>AVERAGEIFS(H7:H72,$B7:$B72,2018)</f>
        <v>58.568803135636344</v>
      </c>
    </row>
    <row r="76" spans="1:10" x14ac:dyDescent="0.25">
      <c r="A76" s="70" t="s">
        <v>529</v>
      </c>
      <c r="D76" s="90">
        <f>AVERAGEIFS(D7:D72,$B7:$B72,2021)</f>
        <v>1836.8824999999999</v>
      </c>
      <c r="E76" s="90">
        <f>AVERAGEIFS(E7:E72,$B7:$B72,2021)</f>
        <v>1106.6095958590452</v>
      </c>
      <c r="F76" s="90">
        <f>AVERAGEIFS(F7:F72,$B7:$B72,2021)</f>
        <v>730.27290414095501</v>
      </c>
      <c r="G76" s="72">
        <f>AVERAGEIFS(G7:G72,$B7:$B72,2021)</f>
        <v>39.751253380869997</v>
      </c>
      <c r="H76" s="72">
        <f>AVERAGEIFS(H7:H72,$B7:$B72,2021)</f>
        <v>60.24874661913001</v>
      </c>
    </row>
    <row r="77" spans="1:10" x14ac:dyDescent="0.25">
      <c r="A77" s="70" t="s">
        <v>603</v>
      </c>
      <c r="D77" s="90">
        <f>D72</f>
        <v>3044.75</v>
      </c>
      <c r="E77" s="90">
        <f>E72</f>
        <v>1791</v>
      </c>
      <c r="F77" s="90">
        <f>F72</f>
        <v>1253.75</v>
      </c>
      <c r="G77" s="72">
        <f>G72</f>
        <v>41.177436571147055</v>
      </c>
      <c r="H77" s="72">
        <f>H72</f>
        <v>58.822563428852945</v>
      </c>
    </row>
    <row r="78" spans="1:10" x14ac:dyDescent="0.25">
      <c r="A78" s="70" t="s">
        <v>604</v>
      </c>
      <c r="G78" s="72">
        <f>MIN(G7:G72)</f>
        <v>37.02716899673181</v>
      </c>
      <c r="H78" s="72">
        <f>MIN(H7:H72)</f>
        <v>56.236071187879247</v>
      </c>
    </row>
    <row r="79" spans="1:10" x14ac:dyDescent="0.25">
      <c r="A79" s="70" t="s">
        <v>605</v>
      </c>
      <c r="G79" s="72">
        <f>MAX(G7:G72)</f>
        <v>43.763928812120753</v>
      </c>
      <c r="H79" s="72">
        <f>MAX(H7:H72)</f>
        <v>62.97283100326819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7"/>
  <sheetViews>
    <sheetView zoomScaleNormal="100" workbookViewId="0"/>
  </sheetViews>
  <sheetFormatPr defaultColWidth="8.85546875" defaultRowHeight="15" x14ac:dyDescent="0.25"/>
  <cols>
    <col min="1" max="1" width="16" customWidth="1"/>
    <col min="2" max="2" width="8" customWidth="1"/>
    <col min="3" max="3" width="12" customWidth="1"/>
    <col min="4" max="4" width="14" customWidth="1"/>
  </cols>
  <sheetData>
    <row r="1" spans="1:4" ht="16.5" customHeight="1" x14ac:dyDescent="0.25">
      <c r="A1" s="65" t="s">
        <v>606</v>
      </c>
    </row>
    <row r="2" spans="1:4" x14ac:dyDescent="0.25">
      <c r="A2" s="67" t="s">
        <v>607</v>
      </c>
    </row>
    <row r="4" spans="1:4" ht="27.75" customHeight="1" x14ac:dyDescent="0.25">
      <c r="A4" s="69" t="s">
        <v>608</v>
      </c>
      <c r="B4" s="69" t="s">
        <v>227</v>
      </c>
      <c r="C4" s="69" t="s">
        <v>554</v>
      </c>
      <c r="D4" s="69" t="s">
        <v>609</v>
      </c>
    </row>
    <row r="5" spans="1:4" x14ac:dyDescent="0.25">
      <c r="A5" s="70" t="s">
        <v>610</v>
      </c>
      <c r="B5" s="70">
        <v>2010</v>
      </c>
      <c r="C5" s="70">
        <v>1</v>
      </c>
      <c r="D5" s="89">
        <v>1541.44269692747</v>
      </c>
    </row>
    <row r="6" spans="1:4" x14ac:dyDescent="0.25">
      <c r="A6" s="70" t="s">
        <v>611</v>
      </c>
      <c r="B6" s="70">
        <v>2010</v>
      </c>
      <c r="C6" s="70">
        <v>2</v>
      </c>
      <c r="D6" s="89">
        <v>1569.97810073661</v>
      </c>
    </row>
    <row r="7" spans="1:4" x14ac:dyDescent="0.25">
      <c r="A7" s="70" t="s">
        <v>612</v>
      </c>
      <c r="B7" s="70">
        <v>2011</v>
      </c>
      <c r="C7" s="70">
        <v>1</v>
      </c>
      <c r="D7" s="89">
        <v>1614.3075187470999</v>
      </c>
    </row>
    <row r="8" spans="1:4" x14ac:dyDescent="0.25">
      <c r="A8" s="70" t="s">
        <v>613</v>
      </c>
      <c r="B8" s="70">
        <v>2011</v>
      </c>
      <c r="C8" s="70">
        <v>2</v>
      </c>
      <c r="D8" s="89">
        <v>1532.8157143805199</v>
      </c>
    </row>
    <row r="9" spans="1:4" x14ac:dyDescent="0.25">
      <c r="A9" s="70" t="s">
        <v>614</v>
      </c>
      <c r="B9" s="70">
        <v>2012</v>
      </c>
      <c r="C9" s="70">
        <v>1</v>
      </c>
      <c r="D9" s="89">
        <v>1583.64855000332</v>
      </c>
    </row>
    <row r="10" spans="1:4" x14ac:dyDescent="0.25">
      <c r="A10" s="70" t="s">
        <v>615</v>
      </c>
      <c r="B10" s="70">
        <v>2012</v>
      </c>
      <c r="C10" s="70">
        <v>2</v>
      </c>
      <c r="D10" s="89">
        <v>1531.7539319131999</v>
      </c>
    </row>
    <row r="11" spans="1:4" x14ac:dyDescent="0.25">
      <c r="A11" s="70" t="s">
        <v>616</v>
      </c>
      <c r="B11" s="70">
        <v>2013</v>
      </c>
      <c r="C11" s="70">
        <v>1</v>
      </c>
      <c r="D11" s="89">
        <v>1424.24845709735</v>
      </c>
    </row>
    <row r="12" spans="1:4" x14ac:dyDescent="0.25">
      <c r="A12" s="70" t="s">
        <v>617</v>
      </c>
      <c r="B12" s="70">
        <v>2013</v>
      </c>
      <c r="C12" s="70">
        <v>2</v>
      </c>
      <c r="D12" s="89">
        <v>1405.40181830248</v>
      </c>
    </row>
    <row r="13" spans="1:4" x14ac:dyDescent="0.25">
      <c r="A13" s="70" t="s">
        <v>618</v>
      </c>
      <c r="B13" s="70">
        <v>2014</v>
      </c>
      <c r="C13" s="70">
        <v>1</v>
      </c>
      <c r="D13" s="89">
        <v>1467.11792421528</v>
      </c>
    </row>
    <row r="14" spans="1:4" x14ac:dyDescent="0.25">
      <c r="A14" s="70" t="s">
        <v>619</v>
      </c>
      <c r="B14" s="70">
        <v>2014</v>
      </c>
      <c r="C14" s="70">
        <v>2</v>
      </c>
      <c r="D14" s="89">
        <v>1490.4771384962501</v>
      </c>
    </row>
    <row r="15" spans="1:4" x14ac:dyDescent="0.25">
      <c r="A15" s="70" t="s">
        <v>620</v>
      </c>
      <c r="B15" s="70">
        <v>2015</v>
      </c>
      <c r="C15" s="70">
        <v>1</v>
      </c>
      <c r="D15" s="89">
        <v>1536.9301214413699</v>
      </c>
    </row>
    <row r="16" spans="1:4" x14ac:dyDescent="0.25">
      <c r="A16" s="70" t="s">
        <v>621</v>
      </c>
      <c r="B16" s="70">
        <v>2015</v>
      </c>
      <c r="C16" s="70">
        <v>2</v>
      </c>
      <c r="D16" s="89">
        <v>1489.01718760369</v>
      </c>
    </row>
    <row r="17" spans="1:4" x14ac:dyDescent="0.25">
      <c r="A17" s="70" t="s">
        <v>622</v>
      </c>
      <c r="B17" s="70">
        <v>2016</v>
      </c>
      <c r="C17" s="70">
        <v>1</v>
      </c>
      <c r="D17" s="89">
        <v>1444.4223239763801</v>
      </c>
    </row>
    <row r="18" spans="1:4" x14ac:dyDescent="0.25">
      <c r="A18" s="70" t="s">
        <v>623</v>
      </c>
      <c r="B18" s="70">
        <v>2016</v>
      </c>
      <c r="C18" s="70">
        <v>2</v>
      </c>
      <c r="D18" s="89">
        <v>1485.96456301015</v>
      </c>
    </row>
    <row r="19" spans="1:4" x14ac:dyDescent="0.25">
      <c r="A19" s="70" t="s">
        <v>624</v>
      </c>
      <c r="B19" s="70">
        <v>2017</v>
      </c>
      <c r="C19" s="70">
        <v>1</v>
      </c>
      <c r="D19" s="89">
        <v>1463.1362399628399</v>
      </c>
    </row>
    <row r="20" spans="1:4" x14ac:dyDescent="0.25">
      <c r="A20" s="70" t="s">
        <v>625</v>
      </c>
      <c r="B20" s="70">
        <v>2017</v>
      </c>
      <c r="C20" s="70">
        <v>2</v>
      </c>
      <c r="D20" s="89">
        <v>1486.0972858185701</v>
      </c>
    </row>
    <row r="21" spans="1:4" x14ac:dyDescent="0.25">
      <c r="A21" s="70" t="s">
        <v>626</v>
      </c>
      <c r="B21" s="70">
        <v>2018</v>
      </c>
      <c r="C21" s="70">
        <v>1</v>
      </c>
      <c r="D21" s="89">
        <v>1499.9004578936899</v>
      </c>
    </row>
    <row r="22" spans="1:4" x14ac:dyDescent="0.25">
      <c r="A22" s="70" t="s">
        <v>627</v>
      </c>
      <c r="B22" s="70">
        <v>2018</v>
      </c>
      <c r="C22" s="70">
        <v>2</v>
      </c>
      <c r="D22" s="89">
        <v>1620.41276793417</v>
      </c>
    </row>
    <row r="23" spans="1:4" x14ac:dyDescent="0.25">
      <c r="A23" s="70" t="s">
        <v>628</v>
      </c>
      <c r="B23" s="70">
        <v>2019</v>
      </c>
      <c r="C23" s="70">
        <v>1</v>
      </c>
      <c r="D23" s="89">
        <v>1642.4447541310001</v>
      </c>
    </row>
    <row r="24" spans="1:4" x14ac:dyDescent="0.25">
      <c r="A24" s="70" t="s">
        <v>629</v>
      </c>
      <c r="B24" s="70">
        <v>2019</v>
      </c>
      <c r="C24" s="70">
        <v>2</v>
      </c>
      <c r="D24" s="89">
        <v>1680.5362001460001</v>
      </c>
    </row>
    <row r="25" spans="1:4" x14ac:dyDescent="0.25">
      <c r="A25" s="70" t="s">
        <v>630</v>
      </c>
      <c r="B25" s="70">
        <v>2020</v>
      </c>
      <c r="C25" s="70">
        <v>1</v>
      </c>
      <c r="D25" s="89">
        <v>1717.3004180768501</v>
      </c>
    </row>
    <row r="26" spans="1:4" x14ac:dyDescent="0.25">
      <c r="A26" s="70" t="s">
        <v>631</v>
      </c>
      <c r="B26" s="70">
        <v>2020</v>
      </c>
      <c r="C26" s="70">
        <v>2</v>
      </c>
      <c r="D26" s="89">
        <v>1700.5773442166001</v>
      </c>
    </row>
    <row r="27" spans="1:4" x14ac:dyDescent="0.25">
      <c r="A27" s="70" t="s">
        <v>632</v>
      </c>
      <c r="B27" s="70">
        <v>2021</v>
      </c>
      <c r="C27" s="70">
        <v>1</v>
      </c>
      <c r="D27" s="89">
        <v>1798.39405401818</v>
      </c>
    </row>
    <row r="28" spans="1:4" x14ac:dyDescent="0.25">
      <c r="A28" s="70" t="s">
        <v>633</v>
      </c>
      <c r="B28" s="70">
        <v>2021</v>
      </c>
      <c r="C28" s="70">
        <v>2</v>
      </c>
      <c r="D28" s="89">
        <v>1875.3732828986699</v>
      </c>
    </row>
    <row r="29" spans="1:4" x14ac:dyDescent="0.25">
      <c r="A29" s="70" t="s">
        <v>634</v>
      </c>
      <c r="B29" s="70">
        <v>2022</v>
      </c>
      <c r="C29" s="70">
        <v>1</v>
      </c>
      <c r="D29" s="89">
        <v>2177.9812860840102</v>
      </c>
    </row>
    <row r="30" spans="1:4" x14ac:dyDescent="0.25">
      <c r="A30" s="70" t="s">
        <v>635</v>
      </c>
      <c r="B30" s="70">
        <v>2022</v>
      </c>
      <c r="C30" s="70">
        <v>2</v>
      </c>
      <c r="D30" s="89">
        <v>2286.1503749419298</v>
      </c>
    </row>
    <row r="31" spans="1:4" x14ac:dyDescent="0.25">
      <c r="A31" s="70" t="s">
        <v>636</v>
      </c>
      <c r="B31" s="70">
        <v>2023</v>
      </c>
      <c r="C31" s="70">
        <v>1</v>
      </c>
      <c r="D31" s="89">
        <v>2326</v>
      </c>
    </row>
    <row r="32" spans="1:4" x14ac:dyDescent="0.25">
      <c r="A32" s="70" t="s">
        <v>637</v>
      </c>
      <c r="B32" s="70">
        <v>2023</v>
      </c>
      <c r="C32" s="70">
        <v>2</v>
      </c>
      <c r="D32" s="89">
        <v>2359</v>
      </c>
    </row>
    <row r="33" spans="1:4" x14ac:dyDescent="0.25">
      <c r="A33" s="70" t="s">
        <v>638</v>
      </c>
      <c r="B33" s="70">
        <v>2024</v>
      </c>
      <c r="C33" s="70">
        <v>1</v>
      </c>
      <c r="D33" s="89">
        <v>2473</v>
      </c>
    </row>
    <row r="34" spans="1:4" x14ac:dyDescent="0.25">
      <c r="A34" s="70" t="s">
        <v>639</v>
      </c>
      <c r="B34" s="70">
        <v>2024</v>
      </c>
      <c r="C34" s="70">
        <v>2</v>
      </c>
      <c r="D34" s="89">
        <v>2652</v>
      </c>
    </row>
    <row r="35" spans="1:4" x14ac:dyDescent="0.25">
      <c r="A35" s="70" t="s">
        <v>640</v>
      </c>
      <c r="B35" s="70">
        <v>2025</v>
      </c>
      <c r="C35" s="70">
        <v>1</v>
      </c>
      <c r="D35" s="89">
        <v>2766</v>
      </c>
    </row>
    <row r="36" spans="1:4" x14ac:dyDescent="0.25">
      <c r="A36" s="70" t="s">
        <v>641</v>
      </c>
      <c r="B36" s="70">
        <v>2025</v>
      </c>
      <c r="C36" s="70">
        <v>2</v>
      </c>
      <c r="D36" s="89">
        <v>2885</v>
      </c>
    </row>
    <row r="37" spans="1:4" x14ac:dyDescent="0.25">
      <c r="A37" s="70" t="s">
        <v>642</v>
      </c>
      <c r="B37" s="70">
        <v>2026</v>
      </c>
      <c r="C37" s="70">
        <v>1</v>
      </c>
      <c r="D37" s="89">
        <v>3012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79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8" customWidth="1"/>
    <col min="3" max="3" width="11" customWidth="1"/>
    <col min="4" max="4" width="16" customWidth="1"/>
    <col min="6" max="6" width="15" customWidth="1"/>
    <col min="7" max="7" width="12" customWidth="1"/>
    <col min="9" max="9" width="16" customWidth="1"/>
    <col min="10" max="10" width="24" customWidth="1"/>
  </cols>
  <sheetData>
    <row r="1" spans="1:11" ht="16.5" customHeight="1" x14ac:dyDescent="0.25">
      <c r="A1" s="65" t="s">
        <v>550</v>
      </c>
      <c r="K1" s="16" t="s">
        <v>39</v>
      </c>
    </row>
    <row r="2" spans="1:11" x14ac:dyDescent="0.25">
      <c r="A2" s="67" t="s">
        <v>551</v>
      </c>
      <c r="K2" s="18" t="s">
        <v>40</v>
      </c>
    </row>
    <row r="3" spans="1:11" x14ac:dyDescent="0.25">
      <c r="A3" s="67" t="s">
        <v>552</v>
      </c>
      <c r="K3" s="21" t="s">
        <v>495</v>
      </c>
    </row>
    <row r="4" spans="1:11" x14ac:dyDescent="0.25">
      <c r="A4" s="67" t="s">
        <v>553</v>
      </c>
    </row>
    <row r="6" spans="1:11" ht="55.5" customHeight="1" x14ac:dyDescent="0.25">
      <c r="A6" s="69" t="s">
        <v>226</v>
      </c>
      <c r="B6" s="69" t="s">
        <v>227</v>
      </c>
      <c r="C6" s="69" t="s">
        <v>554</v>
      </c>
      <c r="D6" s="69" t="s">
        <v>555</v>
      </c>
      <c r="E6" s="69" t="s">
        <v>556</v>
      </c>
      <c r="F6" s="69" t="s">
        <v>557</v>
      </c>
      <c r="G6" s="69" t="s">
        <v>558</v>
      </c>
      <c r="H6" s="69" t="s">
        <v>559</v>
      </c>
      <c r="I6" s="69" t="s">
        <v>560</v>
      </c>
      <c r="J6" s="69" t="s">
        <v>561</v>
      </c>
    </row>
    <row r="7" spans="1:11" x14ac:dyDescent="0.25">
      <c r="A7" s="70" t="s">
        <v>562</v>
      </c>
      <c r="B7" s="70">
        <v>2010</v>
      </c>
      <c r="C7" s="70">
        <v>1</v>
      </c>
      <c r="D7" s="88">
        <v>1536.31</v>
      </c>
      <c r="E7" s="89">
        <v>947.37540646360105</v>
      </c>
      <c r="F7" s="90">
        <f t="shared" ref="F7:F38" si="0">D7-E7</f>
        <v>588.93459353639889</v>
      </c>
      <c r="G7" s="72">
        <f t="shared" ref="G7:G38" si="1">F7/D7*100</f>
        <v>38.334359181180808</v>
      </c>
      <c r="H7" s="72">
        <f t="shared" ref="H7:H38" si="2">E7/D7*100</f>
        <v>61.665640818819192</v>
      </c>
      <c r="J7" s="88">
        <v>1567.0164046513801</v>
      </c>
    </row>
    <row r="8" spans="1:11" x14ac:dyDescent="0.25">
      <c r="A8" s="70" t="s">
        <v>563</v>
      </c>
      <c r="B8" s="70">
        <v>2010</v>
      </c>
      <c r="C8" s="70">
        <v>1</v>
      </c>
      <c r="D8" s="88">
        <v>1546.58</v>
      </c>
      <c r="E8" s="89">
        <v>926.27247992567504</v>
      </c>
      <c r="F8" s="90">
        <f t="shared" si="0"/>
        <v>620.30752007432488</v>
      </c>
      <c r="G8" s="72">
        <f t="shared" si="1"/>
        <v>40.108337109902166</v>
      </c>
      <c r="H8" s="72">
        <f t="shared" si="2"/>
        <v>59.891662890097827</v>
      </c>
      <c r="I8" s="91">
        <f>ROUND(AVERAGE(D7:D8)-SUMIFS('Slika 9 · Polugodišnje'!$D$5:$D$37,'Slika 9 · Polugodišnje'!$B$5:$B$37,B8,'Slika 9 · Polugodišnje'!$C$5:$C$37,C8),2)</f>
        <v>0</v>
      </c>
      <c r="J8" s="88">
        <v>1515.86898920356</v>
      </c>
    </row>
    <row r="9" spans="1:11" x14ac:dyDescent="0.25">
      <c r="A9" s="70" t="s">
        <v>564</v>
      </c>
      <c r="B9" s="70">
        <v>2010</v>
      </c>
      <c r="C9" s="70">
        <v>2</v>
      </c>
      <c r="D9" s="88">
        <v>1559.89</v>
      </c>
      <c r="E9" s="89">
        <v>959.055013604088</v>
      </c>
      <c r="F9" s="90">
        <f t="shared" si="0"/>
        <v>600.8349863959121</v>
      </c>
      <c r="G9" s="72">
        <f t="shared" si="1"/>
        <v>38.517779227760421</v>
      </c>
      <c r="H9" s="72">
        <f t="shared" si="2"/>
        <v>61.482220772239579</v>
      </c>
      <c r="J9" s="88">
        <v>1564.9098823831</v>
      </c>
    </row>
    <row r="10" spans="1:11" x14ac:dyDescent="0.25">
      <c r="A10" s="70" t="s">
        <v>565</v>
      </c>
      <c r="B10" s="70">
        <v>2010</v>
      </c>
      <c r="C10" s="70">
        <v>2</v>
      </c>
      <c r="D10" s="88">
        <v>1580.07</v>
      </c>
      <c r="E10" s="89">
        <v>942.06649412701597</v>
      </c>
      <c r="F10" s="90">
        <f t="shared" si="0"/>
        <v>638.00350587298396</v>
      </c>
      <c r="G10" s="72">
        <f t="shared" si="1"/>
        <v>40.378179819437364</v>
      </c>
      <c r="H10" s="72">
        <f t="shared" si="2"/>
        <v>59.621820180562636</v>
      </c>
      <c r="I10" s="91">
        <f>ROUND(AVERAGE(D9:D10)-SUMIFS('Slika 9 · Polugodišnje'!$D$5:$D$37,'Slika 9 · Polugodišnje'!$B$5:$B$37,B10,'Slika 9 · Polugodišnje'!$C$5:$C$37,C10),2)</f>
        <v>0</v>
      </c>
      <c r="J10" s="88">
        <v>1575.0463190901201</v>
      </c>
    </row>
    <row r="11" spans="1:11" x14ac:dyDescent="0.25">
      <c r="A11" s="70" t="s">
        <v>566</v>
      </c>
      <c r="B11" s="70">
        <v>2011</v>
      </c>
      <c r="C11" s="70">
        <v>1</v>
      </c>
      <c r="D11" s="88">
        <v>1618.02</v>
      </c>
      <c r="E11" s="89">
        <v>1018.91300019908</v>
      </c>
      <c r="F11" s="90">
        <f t="shared" si="0"/>
        <v>599.10699980091999</v>
      </c>
      <c r="G11" s="72">
        <f t="shared" si="1"/>
        <v>37.02716899673181</v>
      </c>
      <c r="H11" s="72">
        <f t="shared" si="2"/>
        <v>62.97283100326819</v>
      </c>
      <c r="J11" s="88">
        <v>1587.81740521334</v>
      </c>
    </row>
    <row r="12" spans="1:11" x14ac:dyDescent="0.25">
      <c r="A12" s="70" t="s">
        <v>567</v>
      </c>
      <c r="B12" s="70">
        <v>2011</v>
      </c>
      <c r="C12" s="70">
        <v>1</v>
      </c>
      <c r="D12" s="88">
        <v>1610.59</v>
      </c>
      <c r="E12" s="89">
        <v>955.07332935164902</v>
      </c>
      <c r="F12" s="90">
        <f t="shared" si="0"/>
        <v>655.5166706483509</v>
      </c>
      <c r="G12" s="72">
        <f t="shared" si="1"/>
        <v>40.700406102630147</v>
      </c>
      <c r="H12" s="72">
        <f t="shared" si="2"/>
        <v>59.299593897369853</v>
      </c>
      <c r="I12" s="91">
        <f>ROUND(AVERAGE(D11:D12)-SUMIFS('Slika 9 · Polugodišnje'!$D$5:$D$37,'Slika 9 · Polugodišnje'!$B$5:$B$37,B12,'Slika 9 · Polugodišnje'!$C$5:$C$37,C12),2)</f>
        <v>0</v>
      </c>
      <c r="J12" s="88">
        <v>1640.7976322808599</v>
      </c>
    </row>
    <row r="13" spans="1:11" x14ac:dyDescent="0.25">
      <c r="A13" s="70" t="s">
        <v>568</v>
      </c>
      <c r="B13" s="70">
        <v>2011</v>
      </c>
      <c r="C13" s="70">
        <v>2</v>
      </c>
      <c r="D13" s="88">
        <v>1535.21</v>
      </c>
      <c r="E13" s="89">
        <v>922.95440971531002</v>
      </c>
      <c r="F13" s="90">
        <f t="shared" si="0"/>
        <v>612.25559028469002</v>
      </c>
      <c r="G13" s="72">
        <f t="shared" si="1"/>
        <v>39.880901654150897</v>
      </c>
      <c r="H13" s="72">
        <f t="shared" si="2"/>
        <v>60.119098345849096</v>
      </c>
      <c r="J13" s="88">
        <v>1518.59934984762</v>
      </c>
    </row>
    <row r="14" spans="1:11" x14ac:dyDescent="0.25">
      <c r="A14" s="70" t="s">
        <v>569</v>
      </c>
      <c r="B14" s="70">
        <v>2011</v>
      </c>
      <c r="C14" s="70">
        <v>2</v>
      </c>
      <c r="D14" s="88">
        <v>1530.42</v>
      </c>
      <c r="E14" s="89">
        <v>929.325104519212</v>
      </c>
      <c r="F14" s="90">
        <f t="shared" si="0"/>
        <v>601.09489548078807</v>
      </c>
      <c r="G14" s="72">
        <f t="shared" si="1"/>
        <v>39.27646629557821</v>
      </c>
      <c r="H14" s="72">
        <f t="shared" si="2"/>
        <v>60.723533704421797</v>
      </c>
      <c r="I14" s="91">
        <f>ROUND(AVERAGE(D13:D14)-SUMIFS('Slika 9 · Polugodišnje'!$D$5:$D$37,'Slika 9 · Polugodišnje'!$B$5:$B$37,B14,'Slika 9 · Polugodišnje'!$C$5:$C$37,C14),2)</f>
        <v>0</v>
      </c>
      <c r="J14" s="88">
        <v>1547.03207891342</v>
      </c>
    </row>
    <row r="15" spans="1:11" x14ac:dyDescent="0.25">
      <c r="A15" s="70" t="s">
        <v>570</v>
      </c>
      <c r="B15" s="70">
        <v>2012</v>
      </c>
      <c r="C15" s="70">
        <v>1</v>
      </c>
      <c r="D15" s="88">
        <v>1582.09</v>
      </c>
      <c r="E15" s="89">
        <v>959.58590483774606</v>
      </c>
      <c r="F15" s="90">
        <f t="shared" si="0"/>
        <v>622.50409516225386</v>
      </c>
      <c r="G15" s="72">
        <f t="shared" si="1"/>
        <v>39.346945822440816</v>
      </c>
      <c r="H15" s="72">
        <f t="shared" si="2"/>
        <v>60.653054177559184</v>
      </c>
      <c r="J15" s="88">
        <v>1593.2174234172401</v>
      </c>
    </row>
    <row r="16" spans="1:11" x14ac:dyDescent="0.25">
      <c r="A16" s="70" t="s">
        <v>571</v>
      </c>
      <c r="B16" s="70">
        <v>2012</v>
      </c>
      <c r="C16" s="70">
        <v>1</v>
      </c>
      <c r="D16" s="88">
        <v>1585.21</v>
      </c>
      <c r="E16" s="89">
        <v>937.42119583250405</v>
      </c>
      <c r="F16" s="90">
        <f t="shared" si="0"/>
        <v>647.78880416749598</v>
      </c>
      <c r="G16" s="72">
        <f t="shared" si="1"/>
        <v>40.864541869373525</v>
      </c>
      <c r="H16" s="72">
        <f t="shared" si="2"/>
        <v>59.135458130626482</v>
      </c>
      <c r="I16" s="91">
        <f>ROUND(AVERAGE(D15:D16)-SUMIFS('Slika 9 · Polugodišnje'!$D$5:$D$37,'Slika 9 · Polugodišnje'!$B$5:$B$37,B16,'Slika 9 · Polugodišnje'!$C$5:$C$37,C16),2)</f>
        <v>0</v>
      </c>
      <c r="J16" s="88">
        <v>1574.0796765893999</v>
      </c>
    </row>
    <row r="17" spans="1:10" x14ac:dyDescent="0.25">
      <c r="A17" s="70" t="s">
        <v>572</v>
      </c>
      <c r="B17" s="70">
        <v>2012</v>
      </c>
      <c r="C17" s="70">
        <v>2</v>
      </c>
      <c r="D17" s="88">
        <v>1553.3</v>
      </c>
      <c r="E17" s="89">
        <v>926.40520273409004</v>
      </c>
      <c r="F17" s="90">
        <f t="shared" si="0"/>
        <v>626.89479726590992</v>
      </c>
      <c r="G17" s="72">
        <f t="shared" si="1"/>
        <v>40.358900229569947</v>
      </c>
      <c r="H17" s="72">
        <f t="shared" si="2"/>
        <v>59.64109977043006</v>
      </c>
      <c r="J17" s="88">
        <v>1559.23273023093</v>
      </c>
    </row>
    <row r="18" spans="1:10" x14ac:dyDescent="0.25">
      <c r="A18" s="70" t="s">
        <v>573</v>
      </c>
      <c r="B18" s="70">
        <v>2012</v>
      </c>
      <c r="C18" s="70">
        <v>2</v>
      </c>
      <c r="D18" s="88">
        <v>1510.21</v>
      </c>
      <c r="E18" s="89">
        <v>906.23133585506696</v>
      </c>
      <c r="F18" s="90">
        <f t="shared" si="0"/>
        <v>603.97866414493308</v>
      </c>
      <c r="G18" s="72">
        <f t="shared" si="1"/>
        <v>39.993025085579688</v>
      </c>
      <c r="H18" s="72">
        <f t="shared" si="2"/>
        <v>60.006974914420312</v>
      </c>
      <c r="I18" s="91">
        <f>ROUND(AVERAGE(D17:D18)-SUMIFS('Slika 9 · Polugodišnje'!$D$5:$D$37,'Slika 9 · Polugodišnje'!$B$5:$B$37,B18,'Slika 9 · Polugodišnje'!$C$5:$C$37,C18),2)</f>
        <v>0</v>
      </c>
      <c r="J18" s="88">
        <v>1504.2751335954699</v>
      </c>
    </row>
    <row r="19" spans="1:10" x14ac:dyDescent="0.25">
      <c r="A19" s="70" t="s">
        <v>574</v>
      </c>
      <c r="B19" s="70">
        <v>2013</v>
      </c>
      <c r="C19" s="70">
        <v>1</v>
      </c>
      <c r="D19" s="88">
        <v>1436.99</v>
      </c>
      <c r="E19" s="89">
        <v>903.31143406994499</v>
      </c>
      <c r="F19" s="90">
        <f t="shared" si="0"/>
        <v>533.67856593005502</v>
      </c>
      <c r="G19" s="72">
        <f t="shared" si="1"/>
        <v>37.138641600154145</v>
      </c>
      <c r="H19" s="72">
        <f t="shared" si="2"/>
        <v>62.861358399845855</v>
      </c>
      <c r="J19" s="88">
        <v>1441.93434926399</v>
      </c>
    </row>
    <row r="20" spans="1:10" x14ac:dyDescent="0.25">
      <c r="A20" s="70" t="s">
        <v>575</v>
      </c>
      <c r="B20" s="70">
        <v>2013</v>
      </c>
      <c r="C20" s="70">
        <v>1</v>
      </c>
      <c r="D20" s="88">
        <v>1411.51</v>
      </c>
      <c r="E20" s="89">
        <v>862.83097750348395</v>
      </c>
      <c r="F20" s="90">
        <f t="shared" si="0"/>
        <v>548.67902249651604</v>
      </c>
      <c r="G20" s="72">
        <f t="shared" si="1"/>
        <v>38.871777209974852</v>
      </c>
      <c r="H20" s="72">
        <f t="shared" si="2"/>
        <v>61.128222790025141</v>
      </c>
      <c r="I20" s="91">
        <f>ROUND(AVERAGE(D19:D20)-SUMIFS('Slika 9 · Polugodišnje'!$D$5:$D$37,'Slika 9 · Polugodišnje'!$B$5:$B$37,B20,'Slika 9 · Polugodišnje'!$C$5:$C$37,C20),2)</f>
        <v>0</v>
      </c>
      <c r="J20" s="88">
        <v>1406.5625649307101</v>
      </c>
    </row>
    <row r="21" spans="1:10" x14ac:dyDescent="0.25">
      <c r="A21" s="70" t="s">
        <v>576</v>
      </c>
      <c r="B21" s="70">
        <v>2013</v>
      </c>
      <c r="C21" s="70">
        <v>2</v>
      </c>
      <c r="D21" s="88">
        <v>1402.1</v>
      </c>
      <c r="E21" s="89">
        <v>878.75771451323897</v>
      </c>
      <c r="F21" s="90">
        <f t="shared" si="0"/>
        <v>523.34228548676094</v>
      </c>
      <c r="G21" s="72">
        <f t="shared" si="1"/>
        <v>37.325603415359886</v>
      </c>
      <c r="H21" s="72">
        <f t="shared" si="2"/>
        <v>62.674396584640114</v>
      </c>
      <c r="J21" s="88">
        <v>1416.1788946878801</v>
      </c>
    </row>
    <row r="22" spans="1:10" x14ac:dyDescent="0.25">
      <c r="A22" s="70" t="s">
        <v>577</v>
      </c>
      <c r="B22" s="70">
        <v>2013</v>
      </c>
      <c r="C22" s="70">
        <v>2</v>
      </c>
      <c r="D22" s="88">
        <v>1408.71</v>
      </c>
      <c r="E22" s="89">
        <v>871.45796005043496</v>
      </c>
      <c r="F22" s="90">
        <f t="shared" si="0"/>
        <v>537.25203994956507</v>
      </c>
      <c r="G22" s="72">
        <f t="shared" si="1"/>
        <v>38.137873653879439</v>
      </c>
      <c r="H22" s="72">
        <f t="shared" si="2"/>
        <v>61.862126346120561</v>
      </c>
      <c r="I22" s="91">
        <f>ROUND(AVERAGE(D21:D22)-SUMIFS('Slika 9 · Polugodišnje'!$D$5:$D$37,'Slika 9 · Polugodišnje'!$B$5:$B$37,B22,'Slika 9 · Polugodišnje'!$C$5:$C$37,C22),2)</f>
        <v>0</v>
      </c>
      <c r="J22" s="88">
        <v>1394.62474191708</v>
      </c>
    </row>
    <row r="23" spans="1:10" x14ac:dyDescent="0.25">
      <c r="A23" s="70" t="s">
        <v>578</v>
      </c>
      <c r="B23" s="70">
        <v>2014</v>
      </c>
      <c r="C23" s="70">
        <v>1</v>
      </c>
      <c r="D23" s="88">
        <v>1456.43</v>
      </c>
      <c r="E23" s="89">
        <v>851.018647554582</v>
      </c>
      <c r="F23" s="90">
        <f t="shared" si="0"/>
        <v>605.41135244541806</v>
      </c>
      <c r="G23" s="72">
        <f t="shared" si="1"/>
        <v>41.568173715552277</v>
      </c>
      <c r="H23" s="72">
        <f t="shared" si="2"/>
        <v>58.431826284447716</v>
      </c>
      <c r="J23" s="88">
        <v>1461.0502298880101</v>
      </c>
    </row>
    <row r="24" spans="1:10" x14ac:dyDescent="0.25">
      <c r="A24" s="70" t="s">
        <v>579</v>
      </c>
      <c r="B24" s="70">
        <v>2014</v>
      </c>
      <c r="C24" s="70">
        <v>1</v>
      </c>
      <c r="D24" s="88">
        <v>1477.8</v>
      </c>
      <c r="E24" s="89">
        <v>893.09177782201903</v>
      </c>
      <c r="F24" s="90">
        <f t="shared" si="0"/>
        <v>584.70822217798093</v>
      </c>
      <c r="G24" s="72">
        <f t="shared" si="1"/>
        <v>39.566126822166794</v>
      </c>
      <c r="H24" s="72">
        <f t="shared" si="2"/>
        <v>60.433873177833199</v>
      </c>
      <c r="I24" s="91">
        <f>ROUND(AVERAGE(D23:D24)-SUMIFS('Slika 9 · Polugodišnje'!$D$5:$D$37,'Slika 9 · Polugodišnje'!$B$5:$B$37,B24,'Slika 9 · Polugodišnje'!$C$5:$C$37,C24),2)</f>
        <v>0</v>
      </c>
      <c r="J24" s="88">
        <v>1473.1856185425499</v>
      </c>
    </row>
    <row r="25" spans="1:10" x14ac:dyDescent="0.25">
      <c r="A25" s="70" t="s">
        <v>580</v>
      </c>
      <c r="B25" s="70">
        <v>2014</v>
      </c>
      <c r="C25" s="70">
        <v>2</v>
      </c>
      <c r="D25" s="88">
        <v>1481.45</v>
      </c>
      <c r="E25" s="89">
        <v>886.98652863494601</v>
      </c>
      <c r="F25" s="90">
        <f t="shared" si="0"/>
        <v>594.46347136505403</v>
      </c>
      <c r="G25" s="72">
        <f t="shared" si="1"/>
        <v>40.127137018802792</v>
      </c>
      <c r="H25" s="72">
        <f t="shared" si="2"/>
        <v>59.872862981197208</v>
      </c>
      <c r="J25" s="88">
        <v>1497.1813130138</v>
      </c>
    </row>
    <row r="26" spans="1:10" x14ac:dyDescent="0.25">
      <c r="A26" s="70" t="s">
        <v>581</v>
      </c>
      <c r="B26" s="70">
        <v>2014</v>
      </c>
      <c r="C26" s="70">
        <v>2</v>
      </c>
      <c r="D26" s="88">
        <v>1499.51</v>
      </c>
      <c r="E26" s="89">
        <v>894.02083748092105</v>
      </c>
      <c r="F26" s="90">
        <f t="shared" si="0"/>
        <v>605.48916251907895</v>
      </c>
      <c r="G26" s="72">
        <f t="shared" si="1"/>
        <v>40.379134685269122</v>
      </c>
      <c r="H26" s="72">
        <f t="shared" si="2"/>
        <v>59.620865314730885</v>
      </c>
      <c r="I26" s="91">
        <f>ROUND(AVERAGE(D25:D26)-SUMIFS('Slika 9 · Polugodišnje'!$D$5:$D$37,'Slika 9 · Polugodišnje'!$B$5:$B$37,B26,'Slika 9 · Polugodišnje'!$C$5:$C$37,C26),2)</f>
        <v>0</v>
      </c>
      <c r="J26" s="88">
        <v>1483.7729639787001</v>
      </c>
    </row>
    <row r="27" spans="1:10" x14ac:dyDescent="0.25">
      <c r="A27" s="70" t="s">
        <v>582</v>
      </c>
      <c r="B27" s="70">
        <v>2015</v>
      </c>
      <c r="C27" s="70">
        <v>1</v>
      </c>
      <c r="D27" s="88">
        <v>1536.69</v>
      </c>
      <c r="E27" s="89">
        <v>891.76454973787202</v>
      </c>
      <c r="F27" s="90">
        <f t="shared" si="0"/>
        <v>644.92545026212804</v>
      </c>
      <c r="G27" s="72">
        <f t="shared" si="1"/>
        <v>41.968480972878588</v>
      </c>
      <c r="H27" s="72">
        <f t="shared" si="2"/>
        <v>58.031519027121412</v>
      </c>
      <c r="J27" s="88">
        <v>1553.7547533126501</v>
      </c>
    </row>
    <row r="28" spans="1:10" x14ac:dyDescent="0.25">
      <c r="A28" s="70" t="s">
        <v>583</v>
      </c>
      <c r="B28" s="70">
        <v>2015</v>
      </c>
      <c r="C28" s="70">
        <v>1</v>
      </c>
      <c r="D28" s="88">
        <v>1537.17</v>
      </c>
      <c r="E28" s="89">
        <v>923.48530094896796</v>
      </c>
      <c r="F28" s="90">
        <f t="shared" si="0"/>
        <v>613.68469905103211</v>
      </c>
      <c r="G28" s="72">
        <f t="shared" si="1"/>
        <v>39.92302081429068</v>
      </c>
      <c r="H28" s="72">
        <f t="shared" si="2"/>
        <v>60.07697918570932</v>
      </c>
      <c r="I28" s="91">
        <f>ROUND(AVERAGE(D27:D28)-SUMIFS('Slika 9 · Polugodišnje'!$D$5:$D$37,'Slika 9 · Polugodišnje'!$B$5:$B$37,B28,'Slika 9 · Polugodišnje'!$C$5:$C$37,C28),2)</f>
        <v>0</v>
      </c>
      <c r="J28" s="88">
        <v>1520.10548957009</v>
      </c>
    </row>
    <row r="29" spans="1:10" x14ac:dyDescent="0.25">
      <c r="A29" s="70" t="s">
        <v>584</v>
      </c>
      <c r="B29" s="70">
        <v>2015</v>
      </c>
      <c r="C29" s="70">
        <v>2</v>
      </c>
      <c r="D29" s="88">
        <v>1502.74</v>
      </c>
      <c r="E29" s="89">
        <v>914.99104121043194</v>
      </c>
      <c r="F29" s="90">
        <f t="shared" si="0"/>
        <v>587.74895878956806</v>
      </c>
      <c r="G29" s="72">
        <f t="shared" si="1"/>
        <v>39.111819662055183</v>
      </c>
      <c r="H29" s="72">
        <f t="shared" si="2"/>
        <v>60.888180337944817</v>
      </c>
      <c r="J29" s="88">
        <v>1500.6776755051601</v>
      </c>
    </row>
    <row r="30" spans="1:10" x14ac:dyDescent="0.25">
      <c r="A30" s="70" t="s">
        <v>585</v>
      </c>
      <c r="B30" s="70">
        <v>2015</v>
      </c>
      <c r="C30" s="70">
        <v>2</v>
      </c>
      <c r="D30" s="88">
        <v>1475.29</v>
      </c>
      <c r="E30" s="89">
        <v>909.94757449067595</v>
      </c>
      <c r="F30" s="90">
        <f t="shared" si="0"/>
        <v>565.34242550932402</v>
      </c>
      <c r="G30" s="72">
        <f t="shared" si="1"/>
        <v>38.320765782274947</v>
      </c>
      <c r="H30" s="72">
        <f t="shared" si="2"/>
        <v>61.679234217725053</v>
      </c>
      <c r="I30" s="91">
        <f>ROUND(AVERAGE(D29:D30)-SUMIFS('Slika 9 · Polugodišnje'!$D$5:$D$37,'Slika 9 · Polugodišnje'!$B$5:$B$37,B30,'Slika 9 · Polugodišnje'!$C$5:$C$37,C30),2)</f>
        <v>0</v>
      </c>
      <c r="J30" s="88">
        <v>1477.3566997022201</v>
      </c>
    </row>
    <row r="31" spans="1:10" x14ac:dyDescent="0.25">
      <c r="A31" s="70" t="s">
        <v>586</v>
      </c>
      <c r="B31" s="70">
        <v>2016</v>
      </c>
      <c r="C31" s="70">
        <v>1</v>
      </c>
      <c r="D31" s="88">
        <v>1443.58</v>
      </c>
      <c r="E31" s="89">
        <v>905.43499900457903</v>
      </c>
      <c r="F31" s="90">
        <f t="shared" si="0"/>
        <v>538.1450009954209</v>
      </c>
      <c r="G31" s="72">
        <f t="shared" si="1"/>
        <v>37.278502126340136</v>
      </c>
      <c r="H31" s="72">
        <f t="shared" si="2"/>
        <v>62.721497873659857</v>
      </c>
      <c r="J31" s="88">
        <v>1463.74615149333</v>
      </c>
    </row>
    <row r="32" spans="1:10" x14ac:dyDescent="0.25">
      <c r="A32" s="70" t="s">
        <v>587</v>
      </c>
      <c r="B32" s="70">
        <v>2016</v>
      </c>
      <c r="C32" s="70">
        <v>1</v>
      </c>
      <c r="D32" s="88">
        <v>1445.27</v>
      </c>
      <c r="E32" s="89">
        <v>898.00252173336003</v>
      </c>
      <c r="F32" s="90">
        <f t="shared" si="0"/>
        <v>547.26747826663996</v>
      </c>
      <c r="G32" s="72">
        <f t="shared" si="1"/>
        <v>37.866106559095527</v>
      </c>
      <c r="H32" s="72">
        <f t="shared" si="2"/>
        <v>62.133893440904473</v>
      </c>
      <c r="I32" s="91">
        <f>ROUND(AVERAGE(D31:D32)-SUMIFS('Slika 9 · Polugodišnje'!$D$5:$D$37,'Slika 9 · Polugodišnje'!$B$5:$B$37,B32,'Slika 9 · Polugodišnje'!$C$5:$C$37,C32),2)</f>
        <v>0</v>
      </c>
      <c r="J32" s="88">
        <v>1425.09849645944</v>
      </c>
    </row>
    <row r="33" spans="1:10" x14ac:dyDescent="0.25">
      <c r="A33" s="70" t="s">
        <v>588</v>
      </c>
      <c r="B33" s="70">
        <v>2016</v>
      </c>
      <c r="C33" s="70">
        <v>2</v>
      </c>
      <c r="D33" s="88">
        <v>1484.5</v>
      </c>
      <c r="E33" s="89">
        <v>892.95905501360403</v>
      </c>
      <c r="F33" s="90">
        <f t="shared" si="0"/>
        <v>591.54094498639597</v>
      </c>
      <c r="G33" s="72">
        <f t="shared" si="1"/>
        <v>39.847823845496528</v>
      </c>
      <c r="H33" s="72">
        <f t="shared" si="2"/>
        <v>60.152176154503465</v>
      </c>
      <c r="J33" s="88">
        <v>1502.8521365941599</v>
      </c>
    </row>
    <row r="34" spans="1:10" x14ac:dyDescent="0.25">
      <c r="A34" s="70" t="s">
        <v>589</v>
      </c>
      <c r="B34" s="70">
        <v>2016</v>
      </c>
      <c r="C34" s="70">
        <v>2</v>
      </c>
      <c r="D34" s="88">
        <v>1487.43</v>
      </c>
      <c r="E34" s="89">
        <v>902.78054283628603</v>
      </c>
      <c r="F34" s="90">
        <f t="shared" si="0"/>
        <v>584.64945716371403</v>
      </c>
      <c r="G34" s="72">
        <f t="shared" si="1"/>
        <v>39.306014882294562</v>
      </c>
      <c r="H34" s="72">
        <f t="shared" si="2"/>
        <v>60.693985117705438</v>
      </c>
      <c r="I34" s="91">
        <f>ROUND(AVERAGE(D33:D34)-SUMIFS('Slika 9 · Polugodišnje'!$D$5:$D$37,'Slika 9 · Polugodišnje'!$B$5:$B$37,B34,'Slika 9 · Polugodišnje'!$C$5:$C$37,C34),2)</f>
        <v>0</v>
      </c>
      <c r="J34" s="88">
        <v>1469.07698942614</v>
      </c>
    </row>
    <row r="35" spans="1:10" x14ac:dyDescent="0.25">
      <c r="A35" s="70" t="s">
        <v>590</v>
      </c>
      <c r="B35" s="70">
        <v>2017</v>
      </c>
      <c r="C35" s="70">
        <v>1</v>
      </c>
      <c r="D35" s="88">
        <v>1463.53</v>
      </c>
      <c r="E35" s="89">
        <v>896.94073926604301</v>
      </c>
      <c r="F35" s="90">
        <f t="shared" si="0"/>
        <v>566.58926073395696</v>
      </c>
      <c r="G35" s="72">
        <f t="shared" si="1"/>
        <v>38.713880872544941</v>
      </c>
      <c r="H35" s="72">
        <f t="shared" si="2"/>
        <v>61.286119127455066</v>
      </c>
      <c r="J35" s="88">
        <v>1431.9275623224801</v>
      </c>
    </row>
    <row r="36" spans="1:10" x14ac:dyDescent="0.25">
      <c r="A36" s="70" t="s">
        <v>591</v>
      </c>
      <c r="B36" s="70">
        <v>2017</v>
      </c>
      <c r="C36" s="70">
        <v>1</v>
      </c>
      <c r="D36" s="88">
        <v>1462.74</v>
      </c>
      <c r="E36" s="89">
        <v>888.71192514433596</v>
      </c>
      <c r="F36" s="90">
        <f t="shared" si="0"/>
        <v>574.02807485566404</v>
      </c>
      <c r="G36" s="72">
        <f t="shared" si="1"/>
        <v>39.243342962909608</v>
      </c>
      <c r="H36" s="72">
        <f t="shared" si="2"/>
        <v>60.756657037090392</v>
      </c>
      <c r="I36" s="91">
        <f>ROUND(AVERAGE(D35:D36)-SUMIFS('Slika 9 · Polugodišnje'!$D$5:$D$37,'Slika 9 · Polugodišnje'!$B$5:$B$37,B36,'Slika 9 · Polugodišnje'!$C$5:$C$37,C36),2)</f>
        <v>0</v>
      </c>
      <c r="J36" s="88">
        <v>1494.3449176032</v>
      </c>
    </row>
    <row r="37" spans="1:10" x14ac:dyDescent="0.25">
      <c r="A37" s="70" t="s">
        <v>592</v>
      </c>
      <c r="B37" s="70">
        <v>2017</v>
      </c>
      <c r="C37" s="70">
        <v>2</v>
      </c>
      <c r="D37" s="88">
        <v>1481.38</v>
      </c>
      <c r="E37" s="89">
        <v>904.37321653726201</v>
      </c>
      <c r="F37" s="90">
        <f t="shared" si="0"/>
        <v>577.0067834627381</v>
      </c>
      <c r="G37" s="72">
        <f t="shared" si="1"/>
        <v>38.95062600161593</v>
      </c>
      <c r="H37" s="72">
        <f t="shared" si="2"/>
        <v>61.04937399838407</v>
      </c>
      <c r="J37" s="88">
        <v>1477.67473314414</v>
      </c>
    </row>
    <row r="38" spans="1:10" x14ac:dyDescent="0.25">
      <c r="A38" s="70" t="s">
        <v>593</v>
      </c>
      <c r="B38" s="70">
        <v>2017</v>
      </c>
      <c r="C38" s="70">
        <v>2</v>
      </c>
      <c r="D38" s="88">
        <v>1490.81</v>
      </c>
      <c r="E38" s="89">
        <v>896.80801645762801</v>
      </c>
      <c r="F38" s="90">
        <f t="shared" si="0"/>
        <v>594.00198354237193</v>
      </c>
      <c r="G38" s="72">
        <f t="shared" si="1"/>
        <v>39.844244641662719</v>
      </c>
      <c r="H38" s="72">
        <f t="shared" si="2"/>
        <v>60.155755358337281</v>
      </c>
      <c r="I38" s="91">
        <f>ROUND(AVERAGE(D37:D38)-SUMIFS('Slika 9 · Polugodišnje'!$D$5:$D$37,'Slika 9 · Polugodišnje'!$B$5:$B$37,B38,'Slika 9 · Polugodišnje'!$C$5:$C$37,C38),2)</f>
        <v>0</v>
      </c>
      <c r="J38" s="88">
        <v>1494.519838493</v>
      </c>
    </row>
    <row r="39" spans="1:10" x14ac:dyDescent="0.25">
      <c r="A39" s="70" t="s">
        <v>594</v>
      </c>
      <c r="B39" s="70">
        <v>2018</v>
      </c>
      <c r="C39" s="70">
        <v>1</v>
      </c>
      <c r="D39" s="88">
        <v>1487.2</v>
      </c>
      <c r="E39" s="89">
        <v>903.57687968677396</v>
      </c>
      <c r="F39" s="90">
        <f t="shared" ref="F39:F70" si="3">D39-E39</f>
        <v>583.62312031322608</v>
      </c>
      <c r="G39" s="72">
        <f t="shared" ref="G39:G70" si="4">F39/D39*100</f>
        <v>39.243082323374537</v>
      </c>
      <c r="H39" s="72">
        <f t="shared" ref="H39:H72" si="5">E39/D39*100</f>
        <v>60.756917676625463</v>
      </c>
      <c r="J39" s="88">
        <v>1500.45505225786</v>
      </c>
    </row>
    <row r="40" spans="1:10" x14ac:dyDescent="0.25">
      <c r="A40" s="70" t="s">
        <v>595</v>
      </c>
      <c r="B40" s="70">
        <v>2018</v>
      </c>
      <c r="C40" s="70">
        <v>1</v>
      </c>
      <c r="D40" s="88">
        <v>1512.6</v>
      </c>
      <c r="E40" s="89">
        <v>901.58603756055504</v>
      </c>
      <c r="F40" s="90">
        <f t="shared" si="3"/>
        <v>611.01396243944487</v>
      </c>
      <c r="G40" s="72">
        <f t="shared" si="4"/>
        <v>40.394946611096451</v>
      </c>
      <c r="H40" s="72">
        <f t="shared" si="5"/>
        <v>59.605053388903549</v>
      </c>
      <c r="I40" s="91">
        <f>ROUND(AVERAGE(D39:D40)-SUMIFS('Slika 9 · Polugodišnje'!$D$5:$D$37,'Slika 9 · Polugodišnje'!$B$5:$B$37,B40,'Slika 9 · Polugodišnje'!$C$5:$C$37,C40),2)</f>
        <v>0</v>
      </c>
      <c r="J40" s="88">
        <v>1499.3458635295201</v>
      </c>
    </row>
    <row r="41" spans="1:10" x14ac:dyDescent="0.25">
      <c r="A41" s="70" t="s">
        <v>596</v>
      </c>
      <c r="B41" s="70">
        <v>2018</v>
      </c>
      <c r="C41" s="70">
        <v>2</v>
      </c>
      <c r="D41" s="88">
        <v>1605.27</v>
      </c>
      <c r="E41" s="89">
        <v>925.87431150043096</v>
      </c>
      <c r="F41" s="90">
        <f t="shared" si="3"/>
        <v>679.39568849956902</v>
      </c>
      <c r="G41" s="72">
        <f t="shared" si="4"/>
        <v>42.322829710862905</v>
      </c>
      <c r="H41" s="72">
        <f t="shared" si="5"/>
        <v>57.677170289137095</v>
      </c>
      <c r="J41" s="88">
        <v>1619.9739091904901</v>
      </c>
    </row>
    <row r="42" spans="1:10" x14ac:dyDescent="0.25">
      <c r="A42" s="70" t="s">
        <v>597</v>
      </c>
      <c r="B42" s="70">
        <v>2018</v>
      </c>
      <c r="C42" s="70">
        <v>2</v>
      </c>
      <c r="D42" s="88">
        <v>1635.55</v>
      </c>
      <c r="E42" s="89">
        <v>919.76906231335897</v>
      </c>
      <c r="F42" s="90">
        <f t="shared" si="3"/>
        <v>715.78093768664098</v>
      </c>
      <c r="G42" s="72">
        <f t="shared" si="4"/>
        <v>43.763928812120753</v>
      </c>
      <c r="H42" s="72">
        <f t="shared" si="5"/>
        <v>56.236071187879247</v>
      </c>
      <c r="I42" s="91">
        <f>ROUND(AVERAGE(D41:D42)-SUMIFS('Slika 9 · Polugodišnje'!$D$5:$D$37,'Slika 9 · Polugodišnje'!$B$5:$B$37,B42,'Slika 9 · Polugodišnje'!$C$5:$C$37,C42),2)</f>
        <v>0</v>
      </c>
      <c r="J42" s="88">
        <v>1620.8516266778599</v>
      </c>
    </row>
    <row r="43" spans="1:10" x14ac:dyDescent="0.25">
      <c r="A43" s="70" t="s">
        <v>598</v>
      </c>
      <c r="B43" s="70">
        <v>2019</v>
      </c>
      <c r="C43" s="70">
        <v>1</v>
      </c>
      <c r="D43" s="88">
        <v>1635.57</v>
      </c>
      <c r="E43" s="89">
        <v>928.26332205189499</v>
      </c>
      <c r="F43" s="90">
        <f t="shared" si="3"/>
        <v>707.30667794810495</v>
      </c>
      <c r="G43" s="72">
        <f t="shared" si="4"/>
        <v>43.245270942124456</v>
      </c>
      <c r="H43" s="72">
        <f t="shared" si="5"/>
        <v>56.754729057875544</v>
      </c>
      <c r="J43" s="88">
        <v>1660.30955091285</v>
      </c>
    </row>
    <row r="44" spans="1:10" x14ac:dyDescent="0.25">
      <c r="A44" s="70" t="s">
        <v>599</v>
      </c>
      <c r="B44" s="70">
        <v>2019</v>
      </c>
      <c r="C44" s="70">
        <v>1</v>
      </c>
      <c r="D44" s="88">
        <v>1649.32</v>
      </c>
      <c r="E44" s="89">
        <v>939.67748357555195</v>
      </c>
      <c r="F44" s="90">
        <f t="shared" si="3"/>
        <v>709.64251642444799</v>
      </c>
      <c r="G44" s="72">
        <f t="shared" si="4"/>
        <v>43.026369438583664</v>
      </c>
      <c r="H44" s="72">
        <f t="shared" si="5"/>
        <v>56.973630561416343</v>
      </c>
      <c r="I44" s="91">
        <f>ROUND(AVERAGE(D43:D44)-SUMIFS('Slika 9 · Polugodišnje'!$D$5:$D$37,'Slika 9 · Polugodišnje'!$B$5:$B$37,B44,'Slika 9 · Polugodišnje'!$C$5:$C$37,C44),2)</f>
        <v>0</v>
      </c>
      <c r="J44" s="88">
        <v>1624.5799573491499</v>
      </c>
    </row>
    <row r="45" spans="1:10" x14ac:dyDescent="0.25">
      <c r="A45" s="70" t="s">
        <v>600</v>
      </c>
      <c r="B45" s="70">
        <v>2019</v>
      </c>
      <c r="C45" s="70">
        <v>2</v>
      </c>
      <c r="D45" s="88">
        <v>1670.08</v>
      </c>
      <c r="E45" s="89">
        <v>965.29298559957499</v>
      </c>
      <c r="F45" s="90">
        <f t="shared" si="3"/>
        <v>704.78701440042494</v>
      </c>
      <c r="G45" s="72">
        <f t="shared" si="4"/>
        <v>42.200793638653536</v>
      </c>
      <c r="H45" s="72">
        <f t="shared" si="5"/>
        <v>57.799206361346464</v>
      </c>
      <c r="J45" s="88">
        <v>1685.6253070778</v>
      </c>
    </row>
    <row r="46" spans="1:10" x14ac:dyDescent="0.25">
      <c r="A46" s="70" t="s">
        <v>601</v>
      </c>
      <c r="B46" s="70">
        <v>2019</v>
      </c>
      <c r="C46" s="70">
        <v>2</v>
      </c>
      <c r="D46" s="88">
        <v>1690.99</v>
      </c>
      <c r="E46" s="89">
        <v>975.77808746433095</v>
      </c>
      <c r="F46" s="90">
        <f t="shared" si="3"/>
        <v>715.21191253566906</v>
      </c>
      <c r="G46" s="72">
        <f t="shared" si="4"/>
        <v>42.295454883569334</v>
      </c>
      <c r="H46" s="72">
        <f t="shared" si="5"/>
        <v>57.704545116430673</v>
      </c>
      <c r="I46" s="91">
        <f>ROUND(AVERAGE(D45:D46)-SUMIFS('Slika 9 · Polugodišnje'!$D$5:$D$37,'Slika 9 · Polugodišnje'!$B$5:$B$37,B46,'Slika 9 · Polugodišnje'!$C$5:$C$37,C46),2)</f>
        <v>0</v>
      </c>
      <c r="J46" s="88">
        <v>1675.4470932142001</v>
      </c>
    </row>
    <row r="47" spans="1:10" x14ac:dyDescent="0.25">
      <c r="A47" s="70" t="s">
        <v>501</v>
      </c>
      <c r="B47" s="70">
        <v>2020</v>
      </c>
      <c r="C47" s="70">
        <v>1</v>
      </c>
      <c r="D47" s="88">
        <v>1716.61</v>
      </c>
      <c r="E47" s="89">
        <v>981.21972260933001</v>
      </c>
      <c r="F47" s="90">
        <f t="shared" si="3"/>
        <v>735.39027739066989</v>
      </c>
      <c r="G47" s="72">
        <f t="shared" si="4"/>
        <v>42.839682711312996</v>
      </c>
      <c r="H47" s="72">
        <f t="shared" si="5"/>
        <v>57.160317288687011</v>
      </c>
      <c r="J47" s="88">
        <v>1689.1761799465801</v>
      </c>
    </row>
    <row r="48" spans="1:10" x14ac:dyDescent="0.25">
      <c r="A48" s="70" t="s">
        <v>502</v>
      </c>
      <c r="B48" s="70">
        <v>2020</v>
      </c>
      <c r="C48" s="70">
        <v>1</v>
      </c>
      <c r="D48" s="88">
        <v>1717.99</v>
      </c>
      <c r="E48" s="89">
        <v>1008.02972990909</v>
      </c>
      <c r="F48" s="90">
        <f t="shared" si="3"/>
        <v>709.96027009091006</v>
      </c>
      <c r="G48" s="72">
        <f t="shared" si="4"/>
        <v>41.325052537611398</v>
      </c>
      <c r="H48" s="72">
        <f t="shared" si="5"/>
        <v>58.674947462388602</v>
      </c>
      <c r="I48" s="91">
        <f>ROUND(AVERAGE(D47:D48)-SUMIFS('Slika 9 · Polugodišnje'!$D$5:$D$37,'Slika 9 · Polugodišnje'!$B$5:$B$37,B48,'Slika 9 · Polugodišnje'!$C$5:$C$37,C48),2)</f>
        <v>0</v>
      </c>
      <c r="J48" s="88">
        <v>1745.4246562071201</v>
      </c>
    </row>
    <row r="49" spans="1:10" x14ac:dyDescent="0.25">
      <c r="A49" s="70" t="s">
        <v>503</v>
      </c>
      <c r="B49" s="70">
        <v>2020</v>
      </c>
      <c r="C49" s="70">
        <v>2</v>
      </c>
      <c r="D49" s="88">
        <v>1696.26</v>
      </c>
      <c r="E49" s="89">
        <v>1023.69102130201</v>
      </c>
      <c r="F49" s="90">
        <f t="shared" si="3"/>
        <v>672.56897869799002</v>
      </c>
      <c r="G49" s="72">
        <f t="shared" si="4"/>
        <v>39.650111344840418</v>
      </c>
      <c r="H49" s="72">
        <f t="shared" si="5"/>
        <v>60.349888655159589</v>
      </c>
      <c r="J49" s="88">
        <v>1716.1737680838501</v>
      </c>
    </row>
    <row r="50" spans="1:10" x14ac:dyDescent="0.25">
      <c r="A50" s="70" t="s">
        <v>504</v>
      </c>
      <c r="B50" s="70">
        <v>2020</v>
      </c>
      <c r="C50" s="70">
        <v>2</v>
      </c>
      <c r="D50" s="88">
        <v>1704.89</v>
      </c>
      <c r="E50" s="89">
        <v>1024.4873581525001</v>
      </c>
      <c r="F50" s="90">
        <f t="shared" si="3"/>
        <v>680.40264184750004</v>
      </c>
      <c r="G50" s="72">
        <f t="shared" si="4"/>
        <v>39.908888071811084</v>
      </c>
      <c r="H50" s="72">
        <f t="shared" si="5"/>
        <v>60.091111928188909</v>
      </c>
      <c r="I50" s="91">
        <f>ROUND(AVERAGE(D49:D50)-SUMIFS('Slika 9 · Polugodišnje'!$D$5:$D$37,'Slika 9 · Polugodišnje'!$B$5:$B$37,B50,'Slika 9 · Polugodišnje'!$C$5:$C$37,C50),2)</f>
        <v>0</v>
      </c>
      <c r="J50" s="88">
        <v>1684.9809203493501</v>
      </c>
    </row>
    <row r="51" spans="1:10" x14ac:dyDescent="0.25">
      <c r="A51" s="70" t="s">
        <v>505</v>
      </c>
      <c r="B51" s="70">
        <v>2021</v>
      </c>
      <c r="C51" s="70">
        <v>1</v>
      </c>
      <c r="D51" s="88">
        <v>1775.5</v>
      </c>
      <c r="E51" s="89">
        <v>1045.59028469042</v>
      </c>
      <c r="F51" s="90">
        <f t="shared" si="3"/>
        <v>729.90971530957995</v>
      </c>
      <c r="G51" s="72">
        <f t="shared" si="4"/>
        <v>41.11009379383723</v>
      </c>
      <c r="H51" s="72">
        <f t="shared" si="5"/>
        <v>58.889906206162777</v>
      </c>
      <c r="J51" s="88">
        <v>1758.4171406307401</v>
      </c>
    </row>
    <row r="52" spans="1:10" x14ac:dyDescent="0.25">
      <c r="A52" s="70" t="s">
        <v>506</v>
      </c>
      <c r="B52" s="70">
        <v>2021</v>
      </c>
      <c r="C52" s="70">
        <v>1</v>
      </c>
      <c r="D52" s="88">
        <v>1821.29</v>
      </c>
      <c r="E52" s="89">
        <v>1104.9173800517599</v>
      </c>
      <c r="F52" s="90">
        <f t="shared" si="3"/>
        <v>716.37261994824007</v>
      </c>
      <c r="G52" s="72">
        <f t="shared" si="4"/>
        <v>39.333253899611819</v>
      </c>
      <c r="H52" s="72">
        <f t="shared" si="5"/>
        <v>60.666746100388181</v>
      </c>
      <c r="I52" s="91">
        <f>ROUND(AVERAGE(D51:D52)-SUMIFS('Slika 9 · Polugodišnje'!$D$5:$D$37,'Slika 9 · Polugodišnje'!$B$5:$B$37,B52,'Slika 9 · Polugodišnje'!$C$5:$C$37,C52),2)</f>
        <v>0</v>
      </c>
      <c r="J52" s="88">
        <v>1838.3709674056299</v>
      </c>
    </row>
    <row r="53" spans="1:10" x14ac:dyDescent="0.25">
      <c r="A53" s="70" t="s">
        <v>507</v>
      </c>
      <c r="B53" s="70">
        <v>2021</v>
      </c>
      <c r="C53" s="70">
        <v>2</v>
      </c>
      <c r="D53" s="88">
        <v>1834.21</v>
      </c>
      <c r="E53" s="89">
        <v>1146.8577875107801</v>
      </c>
      <c r="F53" s="90">
        <f t="shared" si="3"/>
        <v>687.35221248921994</v>
      </c>
      <c r="G53" s="72">
        <f t="shared" si="4"/>
        <v>37.474019468284439</v>
      </c>
      <c r="H53" s="72">
        <f t="shared" si="5"/>
        <v>62.525980531715561</v>
      </c>
      <c r="J53" s="88">
        <v>1843.5063965136101</v>
      </c>
    </row>
    <row r="54" spans="1:10" x14ac:dyDescent="0.25">
      <c r="A54" s="70" t="s">
        <v>508</v>
      </c>
      <c r="B54" s="70">
        <v>2021</v>
      </c>
      <c r="C54" s="70">
        <v>2</v>
      </c>
      <c r="D54" s="88">
        <v>1916.53</v>
      </c>
      <c r="E54" s="89">
        <v>1129.0729311832199</v>
      </c>
      <c r="F54" s="90">
        <f t="shared" si="3"/>
        <v>787.45706881678007</v>
      </c>
      <c r="G54" s="72">
        <f t="shared" si="4"/>
        <v>41.087646361746494</v>
      </c>
      <c r="H54" s="72">
        <f t="shared" si="5"/>
        <v>58.912353638253514</v>
      </c>
      <c r="I54" s="91">
        <f>ROUND(AVERAGE(D53:D54)-SUMIFS('Slika 9 · Polugodišnje'!$D$5:$D$37,'Slika 9 · Polugodišnje'!$B$5:$B$37,B54,'Slika 9 · Polugodišnje'!$C$5:$C$37,C54),2)</f>
        <v>0</v>
      </c>
      <c r="J54" s="88">
        <v>1907.24016928373</v>
      </c>
    </row>
    <row r="55" spans="1:10" x14ac:dyDescent="0.25">
      <c r="A55" s="70" t="s">
        <v>509</v>
      </c>
      <c r="B55" s="70">
        <v>2022</v>
      </c>
      <c r="C55" s="70">
        <v>1</v>
      </c>
      <c r="D55" s="88">
        <v>2127.7199999999998</v>
      </c>
      <c r="E55" s="89">
        <v>1259.40672904639</v>
      </c>
      <c r="F55" s="90">
        <f t="shared" si="3"/>
        <v>868.31327095360984</v>
      </c>
      <c r="G55" s="72">
        <f t="shared" si="4"/>
        <v>40.809564743180957</v>
      </c>
      <c r="H55" s="72">
        <f t="shared" si="5"/>
        <v>59.190435256819043</v>
      </c>
      <c r="J55" s="88">
        <v>2175.5018323999898</v>
      </c>
    </row>
    <row r="56" spans="1:10" x14ac:dyDescent="0.25">
      <c r="A56" s="70" t="s">
        <v>510</v>
      </c>
      <c r="B56" s="70">
        <v>2022</v>
      </c>
      <c r="C56" s="70">
        <v>1</v>
      </c>
      <c r="D56" s="88">
        <v>2228.2399999999998</v>
      </c>
      <c r="E56" s="89">
        <v>1289.5348065565099</v>
      </c>
      <c r="F56" s="90">
        <f t="shared" si="3"/>
        <v>938.70519344348986</v>
      </c>
      <c r="G56" s="72">
        <f t="shared" si="4"/>
        <v>42.12765202327801</v>
      </c>
      <c r="H56" s="72">
        <f t="shared" si="5"/>
        <v>57.872347976721997</v>
      </c>
      <c r="I56" s="91">
        <f>ROUND(AVERAGE(D55:D56)-SUMIFS('Slika 9 · Polugodišnje'!$D$5:$D$37,'Slika 9 · Polugodišnje'!$B$5:$B$37,B56,'Slika 9 · Polugodišnje'!$C$5:$C$37,C56),2)</f>
        <v>0</v>
      </c>
      <c r="J56" s="88">
        <v>2180.4607397680302</v>
      </c>
    </row>
    <row r="57" spans="1:10" x14ac:dyDescent="0.25">
      <c r="A57" s="70" t="s">
        <v>511</v>
      </c>
      <c r="B57" s="70">
        <v>2022</v>
      </c>
      <c r="C57" s="70">
        <v>2</v>
      </c>
      <c r="D57" s="88">
        <v>2270.98</v>
      </c>
      <c r="E57" s="89">
        <v>1428.62830977504</v>
      </c>
      <c r="F57" s="90">
        <f t="shared" si="3"/>
        <v>842.35169022496007</v>
      </c>
      <c r="G57" s="72">
        <f t="shared" si="4"/>
        <v>37.091990692342513</v>
      </c>
      <c r="H57" s="72">
        <f t="shared" si="5"/>
        <v>62.908009307657487</v>
      </c>
      <c r="J57" s="88">
        <v>2252.3315824132001</v>
      </c>
    </row>
    <row r="58" spans="1:10" x14ac:dyDescent="0.25">
      <c r="A58" s="70" t="s">
        <v>512</v>
      </c>
      <c r="B58" s="70">
        <v>2022</v>
      </c>
      <c r="C58" s="70">
        <v>2</v>
      </c>
      <c r="D58" s="88">
        <v>2301.3200000000002</v>
      </c>
      <c r="E58" s="89">
        <v>1412.0379587232101</v>
      </c>
      <c r="F58" s="90">
        <f t="shared" si="3"/>
        <v>889.2820412767901</v>
      </c>
      <c r="G58" s="72">
        <f t="shared" si="4"/>
        <v>38.642259280621118</v>
      </c>
      <c r="H58" s="72">
        <f t="shared" si="5"/>
        <v>61.357740719378874</v>
      </c>
      <c r="I58" s="91">
        <f>ROUND(AVERAGE(D57:D58)-SUMIFS('Slika 9 · Polugodišnje'!$D$5:$D$37,'Slika 9 · Polugodišnje'!$B$5:$B$37,B58,'Slika 9 · Polugodišnje'!$C$5:$C$37,C58),2)</f>
        <v>0</v>
      </c>
      <c r="J58" s="88">
        <v>2319.9691674706601</v>
      </c>
    </row>
    <row r="59" spans="1:10" x14ac:dyDescent="0.25">
      <c r="A59" s="70" t="s">
        <v>513</v>
      </c>
      <c r="B59" s="70">
        <v>2023</v>
      </c>
      <c r="C59" s="70">
        <v>1</v>
      </c>
      <c r="D59" s="88">
        <v>2317.8000000000002</v>
      </c>
      <c r="E59" s="89">
        <v>1378</v>
      </c>
      <c r="F59" s="90">
        <f t="shared" si="3"/>
        <v>939.80000000000018</v>
      </c>
      <c r="G59" s="72">
        <f t="shared" si="4"/>
        <v>40.547070497885926</v>
      </c>
      <c r="H59" s="72">
        <f t="shared" si="5"/>
        <v>59.452929502114074</v>
      </c>
      <c r="J59" s="88">
        <v>2279.1829735481901</v>
      </c>
    </row>
    <row r="60" spans="1:10" x14ac:dyDescent="0.25">
      <c r="A60" s="70" t="s">
        <v>514</v>
      </c>
      <c r="B60" s="70">
        <v>2023</v>
      </c>
      <c r="C60" s="70">
        <v>1</v>
      </c>
      <c r="D60" s="88">
        <v>2334.1999999999998</v>
      </c>
      <c r="E60" s="89">
        <v>1410</v>
      </c>
      <c r="F60" s="90">
        <f t="shared" si="3"/>
        <v>924.19999999999982</v>
      </c>
      <c r="G60" s="72">
        <f t="shared" si="4"/>
        <v>39.593865135806695</v>
      </c>
      <c r="H60" s="72">
        <f t="shared" si="5"/>
        <v>60.406134864193305</v>
      </c>
      <c r="I60" s="91">
        <f>ROUND(AVERAGE(D59:D60)-SUMIFS('Slika 9 · Polugodišnje'!$D$5:$D$37,'Slika 9 · Polugodišnje'!$B$5:$B$37,B60,'Slika 9 · Polugodišnje'!$C$5:$C$37,C60),2)</f>
        <v>0</v>
      </c>
      <c r="J60" s="88">
        <v>2372.8170264518099</v>
      </c>
    </row>
    <row r="61" spans="1:10" x14ac:dyDescent="0.25">
      <c r="A61" s="70" t="s">
        <v>515</v>
      </c>
      <c r="B61" s="70">
        <v>2023</v>
      </c>
      <c r="C61" s="70">
        <v>2</v>
      </c>
      <c r="D61" s="88">
        <v>2344.4299999999998</v>
      </c>
      <c r="E61" s="89">
        <v>1429</v>
      </c>
      <c r="F61" s="90">
        <f t="shared" si="3"/>
        <v>915.42999999999984</v>
      </c>
      <c r="G61" s="72">
        <f t="shared" si="4"/>
        <v>39.047017825228302</v>
      </c>
      <c r="H61" s="72">
        <f t="shared" si="5"/>
        <v>60.952982174771698</v>
      </c>
      <c r="J61" s="88">
        <v>2420.2618285307699</v>
      </c>
    </row>
    <row r="62" spans="1:10" x14ac:dyDescent="0.25">
      <c r="A62" s="70" t="s">
        <v>516</v>
      </c>
      <c r="B62" s="70">
        <v>2023</v>
      </c>
      <c r="C62" s="70">
        <v>2</v>
      </c>
      <c r="D62" s="88">
        <v>2373.5700000000002</v>
      </c>
      <c r="E62" s="89">
        <v>1432</v>
      </c>
      <c r="F62" s="90">
        <f t="shared" si="3"/>
        <v>941.57000000000016</v>
      </c>
      <c r="G62" s="72">
        <f t="shared" si="4"/>
        <v>39.66893750763618</v>
      </c>
      <c r="H62" s="72">
        <f t="shared" si="5"/>
        <v>60.33106249236382</v>
      </c>
      <c r="I62" s="91">
        <f>ROUND(AVERAGE(D61:D62)-SUMIFS('Slika 9 · Polugodišnje'!$D$5:$D$37,'Slika 9 · Polugodišnje'!$B$5:$B$37,B62,'Slika 9 · Polugodišnje'!$C$5:$C$37,C62),2)</f>
        <v>0</v>
      </c>
      <c r="J62" s="88">
        <v>2297.7381714692301</v>
      </c>
    </row>
    <row r="63" spans="1:10" x14ac:dyDescent="0.25">
      <c r="A63" s="70" t="s">
        <v>517</v>
      </c>
      <c r="B63" s="70">
        <v>2024</v>
      </c>
      <c r="C63" s="70">
        <v>1</v>
      </c>
      <c r="D63" s="88">
        <v>2434.9899999999998</v>
      </c>
      <c r="E63" s="89">
        <v>1475</v>
      </c>
      <c r="F63" s="90">
        <f t="shared" si="3"/>
        <v>959.98999999999978</v>
      </c>
      <c r="G63" s="72">
        <f t="shared" si="4"/>
        <v>39.424802565924288</v>
      </c>
      <c r="H63" s="72">
        <f t="shared" si="5"/>
        <v>60.575197434075712</v>
      </c>
      <c r="J63" s="88">
        <v>2397.6288529123699</v>
      </c>
    </row>
    <row r="64" spans="1:10" x14ac:dyDescent="0.25">
      <c r="A64" s="70" t="s">
        <v>518</v>
      </c>
      <c r="B64" s="70">
        <v>2024</v>
      </c>
      <c r="C64" s="70">
        <v>1</v>
      </c>
      <c r="D64" s="88">
        <v>2511.0100000000002</v>
      </c>
      <c r="E64" s="89">
        <v>1517</v>
      </c>
      <c r="F64" s="90">
        <f t="shared" si="3"/>
        <v>994.01000000000022</v>
      </c>
      <c r="G64" s="72">
        <f t="shared" si="4"/>
        <v>39.586062978642069</v>
      </c>
      <c r="H64" s="72">
        <f t="shared" si="5"/>
        <v>60.413937021357931</v>
      </c>
      <c r="I64" s="91">
        <f>ROUND(AVERAGE(D63:D64)-SUMIFS('Slika 9 · Polugodišnje'!$D$5:$D$37,'Slika 9 · Polugodišnje'!$B$5:$B$37,B64,'Slika 9 · Polugodišnje'!$C$5:$C$37,C64),2)</f>
        <v>0</v>
      </c>
      <c r="J64" s="88">
        <v>2548.3711470876301</v>
      </c>
    </row>
    <row r="65" spans="1:10" x14ac:dyDescent="0.25">
      <c r="A65" s="70" t="s">
        <v>519</v>
      </c>
      <c r="B65" s="70">
        <v>2024</v>
      </c>
      <c r="C65" s="70">
        <v>2</v>
      </c>
      <c r="D65" s="88">
        <v>2615.52</v>
      </c>
      <c r="E65" s="89">
        <v>1548</v>
      </c>
      <c r="F65" s="90">
        <f t="shared" si="3"/>
        <v>1067.52</v>
      </c>
      <c r="G65" s="72">
        <f t="shared" si="4"/>
        <v>40.814828408882363</v>
      </c>
      <c r="H65" s="72">
        <f t="shared" si="5"/>
        <v>59.185171591117637</v>
      </c>
      <c r="J65" s="88">
        <v>2648.2005730658998</v>
      </c>
    </row>
    <row r="66" spans="1:10" x14ac:dyDescent="0.25">
      <c r="A66" s="70" t="s">
        <v>520</v>
      </c>
      <c r="B66" s="70">
        <v>2024</v>
      </c>
      <c r="C66" s="70">
        <v>2</v>
      </c>
      <c r="D66" s="88">
        <v>2688.48</v>
      </c>
      <c r="E66" s="89">
        <v>1590</v>
      </c>
      <c r="F66" s="90">
        <f t="shared" si="3"/>
        <v>1098.48</v>
      </c>
      <c r="G66" s="72">
        <f t="shared" si="4"/>
        <v>40.858775218710946</v>
      </c>
      <c r="H66" s="72">
        <f t="shared" si="5"/>
        <v>59.141224781289061</v>
      </c>
      <c r="I66" s="91">
        <f>ROUND(AVERAGE(D65:D66)-SUMIFS('Slika 9 · Polugodišnje'!$D$5:$D$37,'Slika 9 · Polugodišnje'!$B$5:$B$37,B66,'Slika 9 · Polugodišnje'!$C$5:$C$37,C66),2)</f>
        <v>0</v>
      </c>
      <c r="J66" s="88">
        <v>2655.7994269341002</v>
      </c>
    </row>
    <row r="67" spans="1:10" x14ac:dyDescent="0.25">
      <c r="A67" s="70" t="s">
        <v>521</v>
      </c>
      <c r="B67" s="70">
        <v>2025</v>
      </c>
      <c r="C67" s="70">
        <v>1</v>
      </c>
      <c r="D67" s="88">
        <v>2737.57</v>
      </c>
      <c r="E67" s="89">
        <v>1627</v>
      </c>
      <c r="F67" s="90">
        <f t="shared" si="3"/>
        <v>1110.5700000000002</v>
      </c>
      <c r="G67" s="72">
        <f t="shared" si="4"/>
        <v>40.5677297749464</v>
      </c>
      <c r="H67" s="72">
        <f t="shared" si="5"/>
        <v>59.432270225053607</v>
      </c>
      <c r="J67" s="88">
        <v>2748.1292175161502</v>
      </c>
    </row>
    <row r="68" spans="1:10" x14ac:dyDescent="0.25">
      <c r="A68" s="70" t="s">
        <v>522</v>
      </c>
      <c r="B68" s="70">
        <v>2025</v>
      </c>
      <c r="C68" s="70">
        <v>1</v>
      </c>
      <c r="D68" s="88">
        <v>2794.43</v>
      </c>
      <c r="E68" s="89">
        <v>1608</v>
      </c>
      <c r="F68" s="90">
        <f t="shared" si="3"/>
        <v>1186.4299999999998</v>
      </c>
      <c r="G68" s="72">
        <f t="shared" si="4"/>
        <v>42.456959022054583</v>
      </c>
      <c r="H68" s="72">
        <f t="shared" si="5"/>
        <v>57.543040977945417</v>
      </c>
      <c r="I68" s="91">
        <f>ROUND(AVERAGE(D67:D68)-SUMIFS('Slika 9 · Polugodišnje'!$D$5:$D$37,'Slika 9 · Polugodišnje'!$B$5:$B$37,B68,'Slika 9 · Polugodišnje'!$C$5:$C$37,C68),2)</f>
        <v>0</v>
      </c>
      <c r="J68" s="88">
        <v>2783.8707824838498</v>
      </c>
    </row>
    <row r="69" spans="1:10" x14ac:dyDescent="0.25">
      <c r="A69" s="70" t="s">
        <v>523</v>
      </c>
      <c r="B69" s="70">
        <v>2025</v>
      </c>
      <c r="C69" s="70">
        <v>2</v>
      </c>
      <c r="D69" s="88">
        <v>2854.3</v>
      </c>
      <c r="E69" s="89">
        <v>1688</v>
      </c>
      <c r="F69" s="90">
        <f t="shared" si="3"/>
        <v>1166.3000000000002</v>
      </c>
      <c r="G69" s="72">
        <f t="shared" si="4"/>
        <v>40.861156851066816</v>
      </c>
      <c r="H69" s="72">
        <f t="shared" si="5"/>
        <v>59.138843148933184</v>
      </c>
      <c r="J69" s="88">
        <v>2841.3689140403899</v>
      </c>
    </row>
    <row r="70" spans="1:10" x14ac:dyDescent="0.25">
      <c r="A70" s="70" t="s">
        <v>524</v>
      </c>
      <c r="B70" s="70">
        <v>2025</v>
      </c>
      <c r="C70" s="70">
        <v>2</v>
      </c>
      <c r="D70" s="88">
        <v>2915.7</v>
      </c>
      <c r="E70" s="89">
        <v>1718</v>
      </c>
      <c r="F70" s="90">
        <f t="shared" si="3"/>
        <v>1197.6999999999998</v>
      </c>
      <c r="G70" s="72">
        <f t="shared" si="4"/>
        <v>41.077614295023487</v>
      </c>
      <c r="H70" s="72">
        <f t="shared" si="5"/>
        <v>58.922385704976513</v>
      </c>
      <c r="I70" s="91">
        <f>ROUND(AVERAGE(D69:D70)-SUMIFS('Slika 9 · Polugodišnje'!$D$5:$D$37,'Slika 9 · Polugodišnje'!$B$5:$B$37,B70,'Slika 9 · Polugodišnje'!$C$5:$C$37,C70),2)</f>
        <v>0</v>
      </c>
      <c r="J70" s="88">
        <v>2928.6310859596101</v>
      </c>
    </row>
    <row r="71" spans="1:10" x14ac:dyDescent="0.25">
      <c r="A71" s="70" t="s">
        <v>525</v>
      </c>
      <c r="B71" s="70">
        <v>2026</v>
      </c>
      <c r="C71" s="70">
        <v>1</v>
      </c>
      <c r="D71" s="88">
        <v>2979.25</v>
      </c>
      <c r="E71" s="89">
        <v>1754</v>
      </c>
      <c r="F71" s="90">
        <f t="shared" ref="F71:F102" si="6">D71-E71</f>
        <v>1225.25</v>
      </c>
      <c r="G71" s="72">
        <f t="shared" ref="G71:G102" si="7">F71/D71*100</f>
        <v>41.12612234622808</v>
      </c>
      <c r="H71" s="72">
        <f t="shared" si="5"/>
        <v>58.87387765377192</v>
      </c>
      <c r="J71" s="88">
        <v>2999.71994938844</v>
      </c>
    </row>
    <row r="72" spans="1:10" x14ac:dyDescent="0.25">
      <c r="A72" s="70" t="s">
        <v>526</v>
      </c>
      <c r="B72" s="70">
        <v>2026</v>
      </c>
      <c r="C72" s="70">
        <v>1</v>
      </c>
      <c r="D72" s="88">
        <v>3044.75</v>
      </c>
      <c r="E72" s="89">
        <v>1791</v>
      </c>
      <c r="F72" s="90">
        <f t="shared" si="6"/>
        <v>1253.75</v>
      </c>
      <c r="G72" s="72">
        <f t="shared" si="7"/>
        <v>41.177436571147055</v>
      </c>
      <c r="H72" s="72">
        <f t="shared" si="5"/>
        <v>58.822563428852945</v>
      </c>
      <c r="I72" s="91">
        <f>ROUND(AVERAGE(D71:D72)-SUMIFS('Slika 9 · Polugodišnje'!$D$5:$D$37,'Slika 9 · Polugodišnje'!$B$5:$B$37,B72,'Slika 9 · Polugodišnje'!$C$5:$C$37,C72),2)</f>
        <v>0</v>
      </c>
      <c r="J72" s="88">
        <v>3024.28005061156</v>
      </c>
    </row>
    <row r="74" spans="1:10" x14ac:dyDescent="0.25">
      <c r="A74" s="66" t="s">
        <v>528</v>
      </c>
    </row>
    <row r="75" spans="1:10" x14ac:dyDescent="0.25">
      <c r="A75" s="70" t="s">
        <v>602</v>
      </c>
      <c r="D75" s="90">
        <f>AVERAGEIFS(D7:D72,$B7:$B72,2018)</f>
        <v>1560.155</v>
      </c>
      <c r="E75" s="90">
        <f>AVERAGEIFS(E7:E72,$B7:$B72,2018)</f>
        <v>912.70157276527971</v>
      </c>
      <c r="F75" s="90">
        <f>AVERAGEIFS(F7:F72,$B7:$B72,2018)</f>
        <v>647.45342723472027</v>
      </c>
      <c r="G75" s="72">
        <f>AVERAGEIFS(G7:G72,$B7:$B72,2018)</f>
        <v>41.431196864363656</v>
      </c>
      <c r="H75" s="72">
        <f>AVERAGEIFS(H7:H72,$B7:$B72,2018)</f>
        <v>58.568803135636344</v>
      </c>
    </row>
    <row r="76" spans="1:10" x14ac:dyDescent="0.25">
      <c r="A76" s="70" t="s">
        <v>529</v>
      </c>
      <c r="D76" s="90">
        <f>AVERAGEIFS(D7:D72,$B7:$B72,2021)</f>
        <v>1836.8824999999999</v>
      </c>
      <c r="E76" s="90">
        <f>AVERAGEIFS(E7:E72,$B7:$B72,2021)</f>
        <v>1106.6095958590452</v>
      </c>
      <c r="F76" s="90">
        <f>AVERAGEIFS(F7:F72,$B7:$B72,2021)</f>
        <v>730.27290414095501</v>
      </c>
      <c r="G76" s="72">
        <f>AVERAGEIFS(G7:G72,$B7:$B72,2021)</f>
        <v>39.751253380869997</v>
      </c>
      <c r="H76" s="72">
        <f>AVERAGEIFS(H7:H72,$B7:$B72,2021)</f>
        <v>60.24874661913001</v>
      </c>
    </row>
    <row r="77" spans="1:10" x14ac:dyDescent="0.25">
      <c r="A77" s="70" t="s">
        <v>603</v>
      </c>
      <c r="D77" s="90">
        <f>D72</f>
        <v>3044.75</v>
      </c>
      <c r="E77" s="90">
        <f>E72</f>
        <v>1791</v>
      </c>
      <c r="F77" s="90">
        <f>F72</f>
        <v>1253.75</v>
      </c>
      <c r="G77" s="72">
        <f>G72</f>
        <v>41.177436571147055</v>
      </c>
      <c r="H77" s="72">
        <f>H72</f>
        <v>58.822563428852945</v>
      </c>
    </row>
    <row r="78" spans="1:10" x14ac:dyDescent="0.25">
      <c r="A78" s="70" t="s">
        <v>604</v>
      </c>
      <c r="G78" s="72">
        <f>MIN(G7:G72)</f>
        <v>37.02716899673181</v>
      </c>
      <c r="H78" s="72">
        <f>MIN(H7:H72)</f>
        <v>56.236071187879247</v>
      </c>
    </row>
    <row r="79" spans="1:10" x14ac:dyDescent="0.25">
      <c r="A79" s="70" t="s">
        <v>605</v>
      </c>
      <c r="G79" s="72">
        <f>MAX(G7:G72)</f>
        <v>43.763928812120753</v>
      </c>
      <c r="H79" s="72">
        <f>MAX(H7:H72)</f>
        <v>62.97283100326819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7"/>
  <sheetViews>
    <sheetView zoomScaleNormal="100" workbookViewId="0"/>
  </sheetViews>
  <sheetFormatPr defaultColWidth="8.85546875" defaultRowHeight="15" x14ac:dyDescent="0.25"/>
  <cols>
    <col min="1" max="1" width="16" customWidth="1"/>
    <col min="2" max="2" width="8" customWidth="1"/>
    <col min="3" max="3" width="12" customWidth="1"/>
    <col min="4" max="4" width="14" customWidth="1"/>
  </cols>
  <sheetData>
    <row r="1" spans="1:4" ht="16.5" customHeight="1" x14ac:dyDescent="0.25">
      <c r="A1" s="65" t="s">
        <v>606</v>
      </c>
    </row>
    <row r="2" spans="1:4" x14ac:dyDescent="0.25">
      <c r="A2" s="67" t="s">
        <v>607</v>
      </c>
    </row>
    <row r="4" spans="1:4" ht="27.75" customHeight="1" x14ac:dyDescent="0.25">
      <c r="A4" s="69" t="s">
        <v>608</v>
      </c>
      <c r="B4" s="69" t="s">
        <v>227</v>
      </c>
      <c r="C4" s="69" t="s">
        <v>554</v>
      </c>
      <c r="D4" s="69" t="s">
        <v>609</v>
      </c>
    </row>
    <row r="5" spans="1:4" x14ac:dyDescent="0.25">
      <c r="A5" s="70" t="s">
        <v>610</v>
      </c>
      <c r="B5" s="70">
        <v>2010</v>
      </c>
      <c r="C5" s="70">
        <v>1</v>
      </c>
      <c r="D5" s="89">
        <v>1541.44269692747</v>
      </c>
    </row>
    <row r="6" spans="1:4" x14ac:dyDescent="0.25">
      <c r="A6" s="70" t="s">
        <v>611</v>
      </c>
      <c r="B6" s="70">
        <v>2010</v>
      </c>
      <c r="C6" s="70">
        <v>2</v>
      </c>
      <c r="D6" s="89">
        <v>1569.97810073661</v>
      </c>
    </row>
    <row r="7" spans="1:4" x14ac:dyDescent="0.25">
      <c r="A7" s="70" t="s">
        <v>612</v>
      </c>
      <c r="B7" s="70">
        <v>2011</v>
      </c>
      <c r="C7" s="70">
        <v>1</v>
      </c>
      <c r="D7" s="89">
        <v>1614.3075187470999</v>
      </c>
    </row>
    <row r="8" spans="1:4" x14ac:dyDescent="0.25">
      <c r="A8" s="70" t="s">
        <v>613</v>
      </c>
      <c r="B8" s="70">
        <v>2011</v>
      </c>
      <c r="C8" s="70">
        <v>2</v>
      </c>
      <c r="D8" s="89">
        <v>1532.8157143805199</v>
      </c>
    </row>
    <row r="9" spans="1:4" x14ac:dyDescent="0.25">
      <c r="A9" s="70" t="s">
        <v>614</v>
      </c>
      <c r="B9" s="70">
        <v>2012</v>
      </c>
      <c r="C9" s="70">
        <v>1</v>
      </c>
      <c r="D9" s="89">
        <v>1583.64855000332</v>
      </c>
    </row>
    <row r="10" spans="1:4" x14ac:dyDescent="0.25">
      <c r="A10" s="70" t="s">
        <v>615</v>
      </c>
      <c r="B10" s="70">
        <v>2012</v>
      </c>
      <c r="C10" s="70">
        <v>2</v>
      </c>
      <c r="D10" s="89">
        <v>1531.7539319131999</v>
      </c>
    </row>
    <row r="11" spans="1:4" x14ac:dyDescent="0.25">
      <c r="A11" s="70" t="s">
        <v>616</v>
      </c>
      <c r="B11" s="70">
        <v>2013</v>
      </c>
      <c r="C11" s="70">
        <v>1</v>
      </c>
      <c r="D11" s="89">
        <v>1424.24845709735</v>
      </c>
    </row>
    <row r="12" spans="1:4" x14ac:dyDescent="0.25">
      <c r="A12" s="70" t="s">
        <v>617</v>
      </c>
      <c r="B12" s="70">
        <v>2013</v>
      </c>
      <c r="C12" s="70">
        <v>2</v>
      </c>
      <c r="D12" s="89">
        <v>1405.40181830248</v>
      </c>
    </row>
    <row r="13" spans="1:4" x14ac:dyDescent="0.25">
      <c r="A13" s="70" t="s">
        <v>618</v>
      </c>
      <c r="B13" s="70">
        <v>2014</v>
      </c>
      <c r="C13" s="70">
        <v>1</v>
      </c>
      <c r="D13" s="89">
        <v>1467.11792421528</v>
      </c>
    </row>
    <row r="14" spans="1:4" x14ac:dyDescent="0.25">
      <c r="A14" s="70" t="s">
        <v>619</v>
      </c>
      <c r="B14" s="70">
        <v>2014</v>
      </c>
      <c r="C14" s="70">
        <v>2</v>
      </c>
      <c r="D14" s="89">
        <v>1490.4771384962501</v>
      </c>
    </row>
    <row r="15" spans="1:4" x14ac:dyDescent="0.25">
      <c r="A15" s="70" t="s">
        <v>620</v>
      </c>
      <c r="B15" s="70">
        <v>2015</v>
      </c>
      <c r="C15" s="70">
        <v>1</v>
      </c>
      <c r="D15" s="89">
        <v>1536.9301214413699</v>
      </c>
    </row>
    <row r="16" spans="1:4" x14ac:dyDescent="0.25">
      <c r="A16" s="70" t="s">
        <v>621</v>
      </c>
      <c r="B16" s="70">
        <v>2015</v>
      </c>
      <c r="C16" s="70">
        <v>2</v>
      </c>
      <c r="D16" s="89">
        <v>1489.01718760369</v>
      </c>
    </row>
    <row r="17" spans="1:4" x14ac:dyDescent="0.25">
      <c r="A17" s="70" t="s">
        <v>622</v>
      </c>
      <c r="B17" s="70">
        <v>2016</v>
      </c>
      <c r="C17" s="70">
        <v>1</v>
      </c>
      <c r="D17" s="89">
        <v>1444.4223239763801</v>
      </c>
    </row>
    <row r="18" spans="1:4" x14ac:dyDescent="0.25">
      <c r="A18" s="70" t="s">
        <v>623</v>
      </c>
      <c r="B18" s="70">
        <v>2016</v>
      </c>
      <c r="C18" s="70">
        <v>2</v>
      </c>
      <c r="D18" s="89">
        <v>1485.96456301015</v>
      </c>
    </row>
    <row r="19" spans="1:4" x14ac:dyDescent="0.25">
      <c r="A19" s="70" t="s">
        <v>624</v>
      </c>
      <c r="B19" s="70">
        <v>2017</v>
      </c>
      <c r="C19" s="70">
        <v>1</v>
      </c>
      <c r="D19" s="89">
        <v>1463.1362399628399</v>
      </c>
    </row>
    <row r="20" spans="1:4" x14ac:dyDescent="0.25">
      <c r="A20" s="70" t="s">
        <v>625</v>
      </c>
      <c r="B20" s="70">
        <v>2017</v>
      </c>
      <c r="C20" s="70">
        <v>2</v>
      </c>
      <c r="D20" s="89">
        <v>1486.0972858185701</v>
      </c>
    </row>
    <row r="21" spans="1:4" x14ac:dyDescent="0.25">
      <c r="A21" s="70" t="s">
        <v>626</v>
      </c>
      <c r="B21" s="70">
        <v>2018</v>
      </c>
      <c r="C21" s="70">
        <v>1</v>
      </c>
      <c r="D21" s="89">
        <v>1499.9004578936899</v>
      </c>
    </row>
    <row r="22" spans="1:4" x14ac:dyDescent="0.25">
      <c r="A22" s="70" t="s">
        <v>627</v>
      </c>
      <c r="B22" s="70">
        <v>2018</v>
      </c>
      <c r="C22" s="70">
        <v>2</v>
      </c>
      <c r="D22" s="89">
        <v>1620.41276793417</v>
      </c>
    </row>
    <row r="23" spans="1:4" x14ac:dyDescent="0.25">
      <c r="A23" s="70" t="s">
        <v>628</v>
      </c>
      <c r="B23" s="70">
        <v>2019</v>
      </c>
      <c r="C23" s="70">
        <v>1</v>
      </c>
      <c r="D23" s="89">
        <v>1642.4447541310001</v>
      </c>
    </row>
    <row r="24" spans="1:4" x14ac:dyDescent="0.25">
      <c r="A24" s="70" t="s">
        <v>629</v>
      </c>
      <c r="B24" s="70">
        <v>2019</v>
      </c>
      <c r="C24" s="70">
        <v>2</v>
      </c>
      <c r="D24" s="89">
        <v>1680.5362001460001</v>
      </c>
    </row>
    <row r="25" spans="1:4" x14ac:dyDescent="0.25">
      <c r="A25" s="70" t="s">
        <v>630</v>
      </c>
      <c r="B25" s="70">
        <v>2020</v>
      </c>
      <c r="C25" s="70">
        <v>1</v>
      </c>
      <c r="D25" s="89">
        <v>1717.3004180768501</v>
      </c>
    </row>
    <row r="26" spans="1:4" x14ac:dyDescent="0.25">
      <c r="A26" s="70" t="s">
        <v>631</v>
      </c>
      <c r="B26" s="70">
        <v>2020</v>
      </c>
      <c r="C26" s="70">
        <v>2</v>
      </c>
      <c r="D26" s="89">
        <v>1700.5773442166001</v>
      </c>
    </row>
    <row r="27" spans="1:4" x14ac:dyDescent="0.25">
      <c r="A27" s="70" t="s">
        <v>632</v>
      </c>
      <c r="B27" s="70">
        <v>2021</v>
      </c>
      <c r="C27" s="70">
        <v>1</v>
      </c>
      <c r="D27" s="89">
        <v>1798.39405401818</v>
      </c>
    </row>
    <row r="28" spans="1:4" x14ac:dyDescent="0.25">
      <c r="A28" s="70" t="s">
        <v>633</v>
      </c>
      <c r="B28" s="70">
        <v>2021</v>
      </c>
      <c r="C28" s="70">
        <v>2</v>
      </c>
      <c r="D28" s="89">
        <v>1875.3732828986699</v>
      </c>
    </row>
    <row r="29" spans="1:4" x14ac:dyDescent="0.25">
      <c r="A29" s="70" t="s">
        <v>634</v>
      </c>
      <c r="B29" s="70">
        <v>2022</v>
      </c>
      <c r="C29" s="70">
        <v>1</v>
      </c>
      <c r="D29" s="89">
        <v>2177.9812860840102</v>
      </c>
    </row>
    <row r="30" spans="1:4" x14ac:dyDescent="0.25">
      <c r="A30" s="70" t="s">
        <v>635</v>
      </c>
      <c r="B30" s="70">
        <v>2022</v>
      </c>
      <c r="C30" s="70">
        <v>2</v>
      </c>
      <c r="D30" s="89">
        <v>2286.1503749419298</v>
      </c>
    </row>
    <row r="31" spans="1:4" x14ac:dyDescent="0.25">
      <c r="A31" s="70" t="s">
        <v>636</v>
      </c>
      <c r="B31" s="70">
        <v>2023</v>
      </c>
      <c r="C31" s="70">
        <v>1</v>
      </c>
      <c r="D31" s="89">
        <v>2326</v>
      </c>
    </row>
    <row r="32" spans="1:4" x14ac:dyDescent="0.25">
      <c r="A32" s="70" t="s">
        <v>637</v>
      </c>
      <c r="B32" s="70">
        <v>2023</v>
      </c>
      <c r="C32" s="70">
        <v>2</v>
      </c>
      <c r="D32" s="89">
        <v>2359</v>
      </c>
    </row>
    <row r="33" spans="1:4" x14ac:dyDescent="0.25">
      <c r="A33" s="70" t="s">
        <v>638</v>
      </c>
      <c r="B33" s="70">
        <v>2024</v>
      </c>
      <c r="C33" s="70">
        <v>1</v>
      </c>
      <c r="D33" s="89">
        <v>2473</v>
      </c>
    </row>
    <row r="34" spans="1:4" x14ac:dyDescent="0.25">
      <c r="A34" s="70" t="s">
        <v>639</v>
      </c>
      <c r="B34" s="70">
        <v>2024</v>
      </c>
      <c r="C34" s="70">
        <v>2</v>
      </c>
      <c r="D34" s="89">
        <v>2652</v>
      </c>
    </row>
    <row r="35" spans="1:4" x14ac:dyDescent="0.25">
      <c r="A35" s="70" t="s">
        <v>640</v>
      </c>
      <c r="B35" s="70">
        <v>2025</v>
      </c>
      <c r="C35" s="70">
        <v>1</v>
      </c>
      <c r="D35" s="89">
        <v>2766</v>
      </c>
    </row>
    <row r="36" spans="1:4" x14ac:dyDescent="0.25">
      <c r="A36" s="70" t="s">
        <v>641</v>
      </c>
      <c r="B36" s="70">
        <v>2025</v>
      </c>
      <c r="C36" s="70">
        <v>2</v>
      </c>
      <c r="D36" s="89">
        <v>2885</v>
      </c>
    </row>
    <row r="37" spans="1:4" x14ac:dyDescent="0.25">
      <c r="A37" s="70" t="s">
        <v>642</v>
      </c>
      <c r="B37" s="70">
        <v>2026</v>
      </c>
      <c r="C37" s="70">
        <v>1</v>
      </c>
      <c r="D37" s="89">
        <v>3012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6"/>
  <sheetViews>
    <sheetView zoomScaleNormal="100" workbookViewId="0"/>
  </sheetViews>
  <sheetFormatPr defaultColWidth="8.85546875" defaultRowHeight="15" x14ac:dyDescent="0.25"/>
  <cols>
    <col min="1" max="1" width="11" customWidth="1"/>
    <col min="2" max="2" width="15" customWidth="1"/>
    <col min="3" max="3" width="12" customWidth="1"/>
  </cols>
  <sheetData>
    <row r="1" spans="1:10" ht="16.5" customHeight="1" x14ac:dyDescent="0.25">
      <c r="A1" s="65" t="s">
        <v>643</v>
      </c>
      <c r="J1" s="16" t="s">
        <v>42</v>
      </c>
    </row>
    <row r="2" spans="1:10" x14ac:dyDescent="0.25">
      <c r="A2" s="67" t="s">
        <v>644</v>
      </c>
      <c r="J2" s="18" t="s">
        <v>43</v>
      </c>
    </row>
    <row r="3" spans="1:10" x14ac:dyDescent="0.25">
      <c r="A3" s="67" t="s">
        <v>645</v>
      </c>
      <c r="J3" s="21" t="s">
        <v>646</v>
      </c>
    </row>
    <row r="5" spans="1:10" x14ac:dyDescent="0.25">
      <c r="A5" s="66" t="s">
        <v>647</v>
      </c>
      <c r="B5" s="68" t="s">
        <v>648</v>
      </c>
    </row>
    <row r="6" spans="1:10" x14ac:dyDescent="0.25">
      <c r="A6" s="66" t="s">
        <v>649</v>
      </c>
      <c r="C6" s="68" t="s">
        <v>650</v>
      </c>
      <c r="E6" s="68" t="s">
        <v>651</v>
      </c>
      <c r="G6" s="68" t="s">
        <v>652</v>
      </c>
    </row>
    <row r="8" spans="1:10" ht="55.5" customHeight="1" x14ac:dyDescent="0.25">
      <c r="A8" s="69" t="s">
        <v>653</v>
      </c>
      <c r="B8" s="69" t="s">
        <v>654</v>
      </c>
      <c r="C8" s="69" t="s">
        <v>655</v>
      </c>
      <c r="D8" s="69" t="s">
        <v>656</v>
      </c>
      <c r="E8" s="69" t="s">
        <v>657</v>
      </c>
      <c r="F8" s="69" t="s">
        <v>656</v>
      </c>
      <c r="G8" s="69" t="s">
        <v>658</v>
      </c>
      <c r="H8" s="69" t="s">
        <v>656</v>
      </c>
    </row>
    <row r="9" spans="1:10" x14ac:dyDescent="0.25">
      <c r="A9" s="70" t="s">
        <v>659</v>
      </c>
      <c r="B9" s="66" t="s">
        <v>660</v>
      </c>
      <c r="C9" s="72">
        <f>(INDEX('Slika 10 · Indeksi'!$C$4:$BP$31,MATCH($A9,'Slika 10 · Indeksi'!$A$4:$A$31,0),MATCH($B$5,'Slika 10 · Indeksi'!$C$3:$BP$3,0))/INDEX('Slika 10 · Indeksi'!$C$4:$BP$31,MATCH($A9,'Slika 10 · Indeksi'!$A$4:$A$31,0),MATCH(C$6,'Slika 10 · Indeksi'!$C$3:$BP$3,0))-1)*100</f>
        <v>13.753542988257529</v>
      </c>
      <c r="E9" s="72">
        <f>(INDEX('Slika 10 · Indeksi'!$C$4:$BP$31,MATCH($A9,'Slika 10 · Indeksi'!$A$4:$A$31,0),MATCH($B$5,'Slika 10 · Indeksi'!$C$3:$BP$3,0))/INDEX('Slika 10 · Indeksi'!$C$4:$BP$31,MATCH($A9,'Slika 10 · Indeksi'!$A$4:$A$31,0),MATCH(E$6,'Slika 10 · Indeksi'!$C$3:$BP$3,0))-1)*100</f>
        <v>23.950290462534007</v>
      </c>
      <c r="G9" s="72">
        <f>(INDEX('Slika 10 · Indeksi'!$C$4:$BP$31,MATCH($A9,'Slika 10 · Indeksi'!$A$4:$A$31,0),MATCH($B$5,'Slika 10 · Indeksi'!$C$3:$BP$3,0))/INDEX('Slika 10 · Indeksi'!$C$4:$BP$31,MATCH($A9,'Slika 10 · Indeksi'!$A$4:$A$31,0),MATCH(G$6,'Slika 10 · Indeksi'!$C$3:$BP$3,0))-1)*100</f>
        <v>65.921842701053251</v>
      </c>
    </row>
    <row r="10" spans="1:10" x14ac:dyDescent="0.25">
      <c r="A10" s="70" t="s">
        <v>661</v>
      </c>
      <c r="B10" s="66" t="s">
        <v>662</v>
      </c>
      <c r="C10" s="72">
        <f>(INDEX('Slika 10 · Indeksi'!$C$4:$BP$31,MATCH($A10,'Slika 10 · Indeksi'!$A$4:$A$31,0),MATCH($B$5,'Slika 10 · Indeksi'!$C$3:$BP$3,0))/INDEX('Slika 10 · Indeksi'!$C$4:$BP$31,MATCH($A10,'Slika 10 · Indeksi'!$A$4:$A$31,0),MATCH(C$6,'Slika 10 · Indeksi'!$C$3:$BP$3,0))-1)*100</f>
        <v>10.849682329121002</v>
      </c>
      <c r="E10" s="72">
        <f>(INDEX('Slika 10 · Indeksi'!$C$4:$BP$31,MATCH($A10,'Slika 10 · Indeksi'!$A$4:$A$31,0),MATCH($B$5,'Slika 10 · Indeksi'!$C$3:$BP$3,0))/INDEX('Slika 10 · Indeksi'!$C$4:$BP$31,MATCH($A10,'Slika 10 · Indeksi'!$A$4:$A$31,0),MATCH(E$6,'Slika 10 · Indeksi'!$C$3:$BP$3,0))-1)*100</f>
        <v>19.232502252928828</v>
      </c>
      <c r="G10" s="72">
        <f>(INDEX('Slika 10 · Indeksi'!$C$4:$BP$31,MATCH($A10,'Slika 10 · Indeksi'!$A$4:$A$31,0),MATCH($B$5,'Slika 10 · Indeksi'!$C$3:$BP$3,0))/INDEX('Slika 10 · Indeksi'!$C$4:$BP$31,MATCH($A10,'Slika 10 · Indeksi'!$A$4:$A$31,0),MATCH(G$6,'Slika 10 · Indeksi'!$C$3:$BP$3,0))-1)*100</f>
        <v>54.430502869370699</v>
      </c>
    </row>
    <row r="11" spans="1:10" x14ac:dyDescent="0.25">
      <c r="A11" s="70" t="s">
        <v>663</v>
      </c>
      <c r="B11" s="70" t="s">
        <v>664</v>
      </c>
      <c r="C11" s="72">
        <f>(INDEX('Slika 10 · Indeksi'!$C$4:$BP$31,MATCH($A11,'Slika 10 · Indeksi'!$A$4:$A$31,0),MATCH($B$5,'Slika 10 · Indeksi'!$C$3:$BP$3,0))/INDEX('Slika 10 · Indeksi'!$C$4:$BP$31,MATCH($A11,'Slika 10 · Indeksi'!$A$4:$A$31,0),MATCH(C$6,'Slika 10 · Indeksi'!$C$3:$BP$3,0))-1)*100</f>
        <v>8.5024154589371967</v>
      </c>
      <c r="D11" s="70">
        <f t="shared" ref="D11:D36" si="0">SUMPRODUCT(($C$9:$C$36&gt;C11)*($A$9:$A$36&lt;&gt;"EU27_2020")*($A$9:$A$36&lt;&gt;"EA"))+1</f>
        <v>20</v>
      </c>
      <c r="E11" s="72">
        <f>(INDEX('Slika 10 · Indeksi'!$C$4:$BP$31,MATCH($A11,'Slika 10 · Indeksi'!$A$4:$A$31,0),MATCH($B$5,'Slika 10 · Indeksi'!$C$3:$BP$3,0))/INDEX('Slika 10 · Indeksi'!$C$4:$BP$31,MATCH($A11,'Slika 10 · Indeksi'!$A$4:$A$31,0),MATCH(E$6,'Slika 10 · Indeksi'!$C$3:$BP$3,0))-1)*100</f>
        <v>16.997916332745632</v>
      </c>
      <c r="F11" s="70">
        <f t="shared" ref="F11:F36" si="1">SUMPRODUCT(($E$9:$E$36&gt;E11)*($A$9:$A$36&lt;&gt;"EU27_2020")*($A$9:$A$36&lt;&gt;"EA"))+1</f>
        <v>21</v>
      </c>
      <c r="G11" s="72">
        <f>(INDEX('Slika 10 · Indeksi'!$C$4:$BP$31,MATCH($A11,'Slika 10 · Indeksi'!$A$4:$A$31,0),MATCH($B$5,'Slika 10 · Indeksi'!$C$3:$BP$3,0))/INDEX('Slika 10 · Indeksi'!$C$4:$BP$31,MATCH($A11,'Slika 10 · Indeksi'!$A$4:$A$31,0),MATCH(G$6,'Slika 10 · Indeksi'!$C$3:$BP$3,0))-1)*100</f>
        <v>55.044604927782515</v>
      </c>
      <c r="H11" s="70">
        <f t="shared" ref="H11:H36" si="2">SUMPRODUCT(($G$9:$G$36&gt;G11)*($A$9:$A$36&lt;&gt;"EU27_2020")*($A$9:$A$36&lt;&gt;"EA"))+1</f>
        <v>22</v>
      </c>
    </row>
    <row r="12" spans="1:10" x14ac:dyDescent="0.25">
      <c r="A12" s="70" t="s">
        <v>665</v>
      </c>
      <c r="B12" s="70" t="s">
        <v>666</v>
      </c>
      <c r="C12" s="72">
        <f>(INDEX('Slika 10 · Indeksi'!$C$4:$BP$31,MATCH($A12,'Slika 10 · Indeksi'!$A$4:$A$31,0),MATCH($B$5,'Slika 10 · Indeksi'!$C$3:$BP$3,0))/INDEX('Slika 10 · Indeksi'!$C$4:$BP$31,MATCH($A12,'Slika 10 · Indeksi'!$A$4:$A$31,0),MATCH(C$6,'Slika 10 · Indeksi'!$C$3:$BP$3,0))-1)*100</f>
        <v>53.530997304582215</v>
      </c>
      <c r="D12" s="70">
        <f t="shared" si="0"/>
        <v>1</v>
      </c>
      <c r="E12" s="72">
        <f>(INDEX('Slika 10 · Indeksi'!$C$4:$BP$31,MATCH($A12,'Slika 10 · Indeksi'!$A$4:$A$31,0),MATCH($B$5,'Slika 10 · Indeksi'!$C$3:$BP$3,0))/INDEX('Slika 10 · Indeksi'!$C$4:$BP$31,MATCH($A12,'Slika 10 · Indeksi'!$A$4:$A$31,0),MATCH(E$6,'Slika 10 · Indeksi'!$C$3:$BP$3,0))-1)*100</f>
        <v>94.761676810504028</v>
      </c>
      <c r="F12" s="70">
        <f t="shared" si="1"/>
        <v>1</v>
      </c>
      <c r="G12" s="72">
        <f>(INDEX('Slika 10 · Indeksi'!$C$4:$BP$31,MATCH($A12,'Slika 10 · Indeksi'!$A$4:$A$31,0),MATCH($B$5,'Slika 10 · Indeksi'!$C$3:$BP$3,0))/INDEX('Slika 10 · Indeksi'!$C$4:$BP$31,MATCH($A12,'Slika 10 · Indeksi'!$A$4:$A$31,0),MATCH(G$6,'Slika 10 · Indeksi'!$C$3:$BP$3,0))-1)*100</f>
        <v>184.14646313479</v>
      </c>
      <c r="H12" s="70">
        <f t="shared" si="2"/>
        <v>5</v>
      </c>
    </row>
    <row r="13" spans="1:10" x14ac:dyDescent="0.25">
      <c r="A13" s="70" t="s">
        <v>667</v>
      </c>
      <c r="B13" s="70" t="s">
        <v>668</v>
      </c>
      <c r="C13" s="72">
        <f>(INDEX('Slika 10 · Indeksi'!$C$4:$BP$31,MATCH($A13,'Slika 10 · Indeksi'!$A$4:$A$31,0),MATCH($B$5,'Slika 10 · Indeksi'!$C$3:$BP$3,0))/INDEX('Slika 10 · Indeksi'!$C$4:$BP$31,MATCH($A13,'Slika 10 · Indeksi'!$A$4:$A$31,0),MATCH(C$6,'Slika 10 · Indeksi'!$C$3:$BP$3,0))-1)*100</f>
        <v>25.071090047393362</v>
      </c>
      <c r="D13" s="70">
        <f t="shared" si="0"/>
        <v>11</v>
      </c>
      <c r="E13" s="72">
        <f>(INDEX('Slika 10 · Indeksi'!$C$4:$BP$31,MATCH($A13,'Slika 10 · Indeksi'!$A$4:$A$31,0),MATCH($B$5,'Slika 10 · Indeksi'!$C$3:$BP$3,0))/INDEX('Slika 10 · Indeksi'!$C$4:$BP$31,MATCH($A13,'Slika 10 · Indeksi'!$A$4:$A$31,0),MATCH(E$6,'Slika 10 · Indeksi'!$C$3:$BP$3,0))-1)*100</f>
        <v>48.592342342342334</v>
      </c>
      <c r="F13" s="70">
        <f t="shared" si="1"/>
        <v>11</v>
      </c>
      <c r="G13" s="72">
        <f>(INDEX('Slika 10 · Indeksi'!$C$4:$BP$31,MATCH($A13,'Slika 10 · Indeksi'!$A$4:$A$31,0),MATCH($B$5,'Slika 10 · Indeksi'!$C$3:$BP$3,0))/INDEX('Slika 10 · Indeksi'!$C$4:$BP$31,MATCH($A13,'Slika 10 · Indeksi'!$A$4:$A$31,0),MATCH(G$6,'Slika 10 · Indeksi'!$C$3:$BP$3,0))-1)*100</f>
        <v>175.18248175182478</v>
      </c>
      <c r="H13" s="70">
        <f t="shared" si="2"/>
        <v>6</v>
      </c>
    </row>
    <row r="14" spans="1:10" x14ac:dyDescent="0.25">
      <c r="A14" s="70" t="s">
        <v>669</v>
      </c>
      <c r="B14" s="70" t="s">
        <v>670</v>
      </c>
      <c r="C14" s="72">
        <f>(INDEX('Slika 10 · Indeksi'!$C$4:$BP$31,MATCH($A14,'Slika 10 · Indeksi'!$A$4:$A$31,0),MATCH($B$5,'Slika 10 · Indeksi'!$C$3:$BP$3,0))/INDEX('Slika 10 · Indeksi'!$C$4:$BP$31,MATCH($A14,'Slika 10 · Indeksi'!$A$4:$A$31,0),MATCH(C$6,'Slika 10 · Indeksi'!$C$3:$BP$3,0))-1)*100</f>
        <v>21.977455242024611</v>
      </c>
      <c r="D14" s="70">
        <f t="shared" si="0"/>
        <v>14</v>
      </c>
      <c r="E14" s="72">
        <f>(INDEX('Slika 10 · Indeksi'!$C$4:$BP$31,MATCH($A14,'Slika 10 · Indeksi'!$A$4:$A$31,0),MATCH($B$5,'Slika 10 · Indeksi'!$C$3:$BP$3,0))/INDEX('Slika 10 · Indeksi'!$C$4:$BP$31,MATCH($A14,'Slika 10 · Indeksi'!$A$4:$A$31,0),MATCH(E$6,'Slika 10 · Indeksi'!$C$3:$BP$3,0))-1)*100</f>
        <v>21.529765837187131</v>
      </c>
      <c r="F14" s="70">
        <f t="shared" si="1"/>
        <v>18</v>
      </c>
      <c r="G14" s="72">
        <f>(INDEX('Slika 10 · Indeksi'!$C$4:$BP$31,MATCH($A14,'Slika 10 · Indeksi'!$A$4:$A$31,0),MATCH($B$5,'Slika 10 · Indeksi'!$C$3:$BP$3,0))/INDEX('Slika 10 · Indeksi'!$C$4:$BP$31,MATCH($A14,'Slika 10 · Indeksi'!$A$4:$A$31,0),MATCH(G$6,'Slika 10 · Indeksi'!$C$3:$BP$3,0))-1)*100</f>
        <v>80.132738548580136</v>
      </c>
      <c r="H14" s="70">
        <f t="shared" si="2"/>
        <v>18</v>
      </c>
    </row>
    <row r="15" spans="1:10" x14ac:dyDescent="0.25">
      <c r="A15" s="70" t="s">
        <v>671</v>
      </c>
      <c r="B15" s="70" t="s">
        <v>672</v>
      </c>
      <c r="C15" s="72">
        <f>(INDEX('Slika 10 · Indeksi'!$C$4:$BP$31,MATCH($A15,'Slika 10 · Indeksi'!$A$4:$A$31,0),MATCH($B$5,'Slika 10 · Indeksi'!$C$3:$BP$3,0))/INDEX('Slika 10 · Indeksi'!$C$4:$BP$31,MATCH($A15,'Slika 10 · Indeksi'!$A$4:$A$31,0),MATCH(C$6,'Slika 10 · Indeksi'!$C$3:$BP$3,0))-1)*100</f>
        <v>1.253298153034299</v>
      </c>
      <c r="D15" s="70">
        <f t="shared" si="0"/>
        <v>23</v>
      </c>
      <c r="E15" s="72">
        <f>(INDEX('Slika 10 · Indeksi'!$C$4:$BP$31,MATCH($A15,'Slika 10 · Indeksi'!$A$4:$A$31,0),MATCH($B$5,'Slika 10 · Indeksi'!$C$3:$BP$3,0))/INDEX('Slika 10 · Indeksi'!$C$4:$BP$31,MATCH($A15,'Slika 10 · Indeksi'!$A$4:$A$31,0),MATCH(E$6,'Slika 10 · Indeksi'!$C$3:$BP$3,0))-1)*100</f>
        <v>1.1198945981554687</v>
      </c>
      <c r="F15" s="70">
        <f t="shared" si="1"/>
        <v>24</v>
      </c>
      <c r="G15" s="72">
        <f>(INDEX('Slika 10 · Indeksi'!$C$4:$BP$31,MATCH($A15,'Slika 10 · Indeksi'!$A$4:$A$31,0),MATCH($B$5,'Slika 10 · Indeksi'!$C$3:$BP$3,0))/INDEX('Slika 10 · Indeksi'!$C$4:$BP$31,MATCH($A15,'Slika 10 · Indeksi'!$A$4:$A$31,0),MATCH(G$6,'Slika 10 · Indeksi'!$C$3:$BP$3,0))-1)*100</f>
        <v>76.234213547646391</v>
      </c>
      <c r="H15" s="70">
        <f t="shared" si="2"/>
        <v>19</v>
      </c>
    </row>
    <row r="16" spans="1:10" x14ac:dyDescent="0.25">
      <c r="A16" s="70" t="s">
        <v>673</v>
      </c>
      <c r="B16" s="70" t="s">
        <v>674</v>
      </c>
      <c r="C16" s="72">
        <f>(INDEX('Slika 10 · Indeksi'!$C$4:$BP$31,MATCH($A16,'Slika 10 · Indeksi'!$A$4:$A$31,0),MATCH($B$5,'Slika 10 · Indeksi'!$C$3:$BP$3,0))/INDEX('Slika 10 · Indeksi'!$C$4:$BP$31,MATCH($A16,'Slika 10 · Indeksi'!$A$4:$A$31,0),MATCH(C$6,'Slika 10 · Indeksi'!$C$3:$BP$3,0))-1)*100</f>
        <v>19.080436641682176</v>
      </c>
      <c r="D16" s="70">
        <f t="shared" si="0"/>
        <v>18</v>
      </c>
      <c r="E16" s="72">
        <f>(INDEX('Slika 10 · Indeksi'!$C$4:$BP$31,MATCH($A16,'Slika 10 · Indeksi'!$A$4:$A$31,0),MATCH($B$5,'Slika 10 · Indeksi'!$C$3:$BP$3,0))/INDEX('Slika 10 · Indeksi'!$C$4:$BP$31,MATCH($A16,'Slika 10 · Indeksi'!$A$4:$A$31,0),MATCH(E$6,'Slika 10 · Indeksi'!$C$3:$BP$3,0))-1)*100</f>
        <v>59.203712421817215</v>
      </c>
      <c r="F16" s="70">
        <f t="shared" si="1"/>
        <v>6</v>
      </c>
      <c r="G16" s="72">
        <f>(INDEX('Slika 10 · Indeksi'!$C$4:$BP$31,MATCH($A16,'Slika 10 · Indeksi'!$A$4:$A$31,0),MATCH($B$5,'Slika 10 · Indeksi'!$C$3:$BP$3,0))/INDEX('Slika 10 · Indeksi'!$C$4:$BP$31,MATCH($A16,'Slika 10 · Indeksi'!$A$4:$A$31,0),MATCH(G$6,'Slika 10 · Indeksi'!$C$3:$BP$3,0))-1)*100</f>
        <v>243.17193389388225</v>
      </c>
      <c r="H16" s="70">
        <f t="shared" si="2"/>
        <v>2</v>
      </c>
    </row>
    <row r="17" spans="1:8" x14ac:dyDescent="0.25">
      <c r="A17" s="70" t="s">
        <v>675</v>
      </c>
      <c r="B17" s="70" t="s">
        <v>676</v>
      </c>
      <c r="C17" s="72">
        <f>(INDEX('Slika 10 · Indeksi'!$C$4:$BP$31,MATCH($A17,'Slika 10 · Indeksi'!$A$4:$A$31,0),MATCH($B$5,'Slika 10 · Indeksi'!$C$3:$BP$3,0))/INDEX('Slika 10 · Indeksi'!$C$4:$BP$31,MATCH($A17,'Slika 10 · Indeksi'!$A$4:$A$31,0),MATCH(C$6,'Slika 10 · Indeksi'!$C$3:$BP$3,0))-1)*100</f>
        <v>23.836440168370409</v>
      </c>
      <c r="D17" s="70">
        <f t="shared" si="0"/>
        <v>12</v>
      </c>
      <c r="E17" s="72">
        <f>(INDEX('Slika 10 · Indeksi'!$C$4:$BP$31,MATCH($A17,'Slika 10 · Indeksi'!$A$4:$A$31,0),MATCH($B$5,'Slika 10 · Indeksi'!$C$3:$BP$3,0))/INDEX('Slika 10 · Indeksi'!$C$4:$BP$31,MATCH($A17,'Slika 10 · Indeksi'!$A$4:$A$31,0),MATCH(E$6,'Slika 10 · Indeksi'!$C$3:$BP$3,0))-1)*100</f>
        <v>45.386516060713021</v>
      </c>
      <c r="F17" s="70">
        <f t="shared" si="1"/>
        <v>13</v>
      </c>
      <c r="G17" s="72">
        <f>(INDEX('Slika 10 · Indeksi'!$C$4:$BP$31,MATCH($A17,'Slika 10 · Indeksi'!$A$4:$A$31,0),MATCH($B$5,'Slika 10 · Indeksi'!$C$3:$BP$3,0))/INDEX('Slika 10 · Indeksi'!$C$4:$BP$31,MATCH($A17,'Slika 10 · Indeksi'!$A$4:$A$31,0),MATCH(G$6,'Slika 10 · Indeksi'!$C$3:$BP$3,0))-1)*100</f>
        <v>127.55801104972377</v>
      </c>
      <c r="H17" s="70">
        <f t="shared" si="2"/>
        <v>10</v>
      </c>
    </row>
    <row r="18" spans="1:8" x14ac:dyDescent="0.25">
      <c r="A18" s="70" t="s">
        <v>677</v>
      </c>
      <c r="B18" s="70" t="s">
        <v>678</v>
      </c>
      <c r="C18" s="72">
        <f>(INDEX('Slika 10 · Indeksi'!$C$4:$BP$31,MATCH($A18,'Slika 10 · Indeksi'!$A$4:$A$31,0),MATCH($B$5,'Slika 10 · Indeksi'!$C$3:$BP$3,0))/INDEX('Slika 10 · Indeksi'!$C$4:$BP$31,MATCH($A18,'Slika 10 · Indeksi'!$A$4:$A$31,0),MATCH(C$6,'Slika 10 · Indeksi'!$C$3:$BP$3,0))-1)*100</f>
        <v>36.49044022589645</v>
      </c>
      <c r="D18" s="70">
        <f t="shared" si="0"/>
        <v>6</v>
      </c>
      <c r="E18" s="72">
        <f>(INDEX('Slika 10 · Indeksi'!$C$4:$BP$31,MATCH($A18,'Slika 10 · Indeksi'!$A$4:$A$31,0),MATCH($B$5,'Slika 10 · Indeksi'!$C$3:$BP$3,0))/INDEX('Slika 10 · Indeksi'!$C$4:$BP$31,MATCH($A18,'Slika 10 · Indeksi'!$A$4:$A$31,0),MATCH(E$6,'Slika 10 · Indeksi'!$C$3:$BP$3,0))-1)*100</f>
        <v>52.954632100648105</v>
      </c>
      <c r="F18" s="70">
        <f t="shared" si="1"/>
        <v>9</v>
      </c>
      <c r="G18" s="72">
        <f>(INDEX('Slika 10 · Indeksi'!$C$4:$BP$31,MATCH($A18,'Slika 10 · Indeksi'!$A$4:$A$31,0),MATCH($B$5,'Slika 10 · Indeksi'!$C$3:$BP$3,0))/INDEX('Slika 10 · Indeksi'!$C$4:$BP$31,MATCH($A18,'Slika 10 · Indeksi'!$A$4:$A$31,0),MATCH(G$6,'Slika 10 · Indeksi'!$C$3:$BP$3,0))-1)*100</f>
        <v>57.013149655604245</v>
      </c>
      <c r="H18" s="70">
        <f t="shared" si="2"/>
        <v>21</v>
      </c>
    </row>
    <row r="19" spans="1:8" x14ac:dyDescent="0.25">
      <c r="A19" s="70" t="s">
        <v>679</v>
      </c>
      <c r="B19" s="70" t="s">
        <v>680</v>
      </c>
      <c r="C19" s="72">
        <f>(INDEX('Slika 10 · Indeksi'!$C$4:$BP$31,MATCH($A19,'Slika 10 · Indeksi'!$A$4:$A$31,0),MATCH($B$5,'Slika 10 · Indeksi'!$C$3:$BP$3,0))/INDEX('Slika 10 · Indeksi'!$C$4:$BP$31,MATCH($A19,'Slika 10 · Indeksi'!$A$4:$A$31,0),MATCH(C$6,'Slika 10 · Indeksi'!$C$3:$BP$3,0))-1)*100</f>
        <v>-4.6917704221074992</v>
      </c>
      <c r="D19" s="70">
        <f t="shared" si="0"/>
        <v>24</v>
      </c>
      <c r="E19" s="72">
        <f>(INDEX('Slika 10 · Indeksi'!$C$4:$BP$31,MATCH($A19,'Slika 10 · Indeksi'!$A$4:$A$31,0),MATCH($B$5,'Slika 10 · Indeksi'!$C$3:$BP$3,0))/INDEX('Slika 10 · Indeksi'!$C$4:$BP$31,MATCH($A19,'Slika 10 · Indeksi'!$A$4:$A$31,0),MATCH(E$6,'Slika 10 · Indeksi'!$C$3:$BP$3,0))-1)*100</f>
        <v>2.4565412552028043</v>
      </c>
      <c r="F19" s="70">
        <f t="shared" si="1"/>
        <v>23</v>
      </c>
      <c r="G19" s="72">
        <f>(INDEX('Slika 10 · Indeksi'!$C$4:$BP$31,MATCH($A19,'Slika 10 · Indeksi'!$A$4:$A$31,0),MATCH($B$5,'Slika 10 · Indeksi'!$C$3:$BP$3,0))/INDEX('Slika 10 · Indeksi'!$C$4:$BP$31,MATCH($A19,'Slika 10 · Indeksi'!$A$4:$A$31,0),MATCH(G$6,'Slika 10 · Indeksi'!$C$3:$BP$3,0))-1)*100</f>
        <v>19.402701160357626</v>
      </c>
      <c r="H19" s="70">
        <f t="shared" si="2"/>
        <v>24</v>
      </c>
    </row>
    <row r="20" spans="1:8" x14ac:dyDescent="0.25">
      <c r="A20" s="70" t="s">
        <v>681</v>
      </c>
      <c r="B20" s="66" t="s">
        <v>682</v>
      </c>
      <c r="C20" s="72">
        <f>(INDEX('Slika 10 · Indeksi'!$C$4:$BP$31,MATCH($A20,'Slika 10 · Indeksi'!$A$4:$A$31,0),MATCH($B$5,'Slika 10 · Indeksi'!$C$3:$BP$3,0))/INDEX('Slika 10 · Indeksi'!$C$4:$BP$31,MATCH($A20,'Slika 10 · Indeksi'!$A$4:$A$31,0),MATCH(C$6,'Slika 10 · Indeksi'!$C$3:$BP$3,0))-1)*100</f>
        <v>39.87818383167221</v>
      </c>
      <c r="D20" s="70">
        <f t="shared" si="0"/>
        <v>4</v>
      </c>
      <c r="E20" s="72">
        <f>(INDEX('Slika 10 · Indeksi'!$C$4:$BP$31,MATCH($A20,'Slika 10 · Indeksi'!$A$4:$A$31,0),MATCH($B$5,'Slika 10 · Indeksi'!$C$3:$BP$3,0))/INDEX('Slika 10 · Indeksi'!$C$4:$BP$31,MATCH($A20,'Slika 10 · Indeksi'!$A$4:$A$31,0),MATCH(E$6,'Slika 10 · Indeksi'!$C$3:$BP$3,0))-1)*100</f>
        <v>81.193515994835778</v>
      </c>
      <c r="F20" s="70">
        <f t="shared" si="1"/>
        <v>4</v>
      </c>
      <c r="G20" s="72">
        <f>(INDEX('Slika 10 · Indeksi'!$C$4:$BP$31,MATCH($A20,'Slika 10 · Indeksi'!$A$4:$A$31,0),MATCH($B$5,'Slika 10 · Indeksi'!$C$3:$BP$3,0))/INDEX('Slika 10 · Indeksi'!$C$4:$BP$31,MATCH($A20,'Slika 10 · Indeksi'!$A$4:$A$31,0),MATCH(G$6,'Slika 10 · Indeksi'!$C$3:$BP$3,0))-1)*100</f>
        <v>128.78101793153417</v>
      </c>
      <c r="H20" s="70">
        <f t="shared" si="2"/>
        <v>9</v>
      </c>
    </row>
    <row r="21" spans="1:8" x14ac:dyDescent="0.25">
      <c r="A21" s="70" t="s">
        <v>683</v>
      </c>
      <c r="B21" s="70" t="s">
        <v>684</v>
      </c>
      <c r="C21" s="72">
        <f>(INDEX('Slika 10 · Indeksi'!$C$4:$BP$31,MATCH($A21,'Slika 10 · Indeksi'!$A$4:$A$31,0),MATCH($B$5,'Slika 10 · Indeksi'!$C$3:$BP$3,0))/INDEX('Slika 10 · Indeksi'!$C$4:$BP$31,MATCH($A21,'Slika 10 · Indeksi'!$A$4:$A$31,0),MATCH(C$6,'Slika 10 · Indeksi'!$C$3:$BP$3,0))-1)*100</f>
        <v>11.213235294117641</v>
      </c>
      <c r="D21" s="70">
        <f t="shared" si="0"/>
        <v>19</v>
      </c>
      <c r="E21" s="72">
        <f>(INDEX('Slika 10 · Indeksi'!$C$4:$BP$31,MATCH($A21,'Slika 10 · Indeksi'!$A$4:$A$31,0),MATCH($B$5,'Slika 10 · Indeksi'!$C$3:$BP$3,0))/INDEX('Slika 10 · Indeksi'!$C$4:$BP$31,MATCH($A21,'Slika 10 · Indeksi'!$A$4:$A$31,0),MATCH(E$6,'Slika 10 · Indeksi'!$C$3:$BP$3,0))-1)*100</f>
        <v>17.704280155642028</v>
      </c>
      <c r="F21" s="70">
        <f t="shared" si="1"/>
        <v>19</v>
      </c>
      <c r="G21" s="72">
        <f>(INDEX('Slika 10 · Indeksi'!$C$4:$BP$31,MATCH($A21,'Slika 10 · Indeksi'!$A$4:$A$31,0),MATCH($B$5,'Slika 10 · Indeksi'!$C$3:$BP$3,0))/INDEX('Slika 10 · Indeksi'!$C$4:$BP$31,MATCH($A21,'Slika 10 · Indeksi'!$A$4:$A$31,0),MATCH(G$6,'Slika 10 · Indeksi'!$C$3:$BP$3,0))-1)*100</f>
        <v>0.24855012427504874</v>
      </c>
      <c r="H21" s="70">
        <f t="shared" si="2"/>
        <v>25</v>
      </c>
    </row>
    <row r="22" spans="1:8" x14ac:dyDescent="0.25">
      <c r="A22" s="70" t="s">
        <v>685</v>
      </c>
      <c r="B22" s="70" t="s">
        <v>686</v>
      </c>
      <c r="C22" s="72">
        <f>(INDEX('Slika 10 · Indeksi'!$C$4:$BP$31,MATCH($A22,'Slika 10 · Indeksi'!$A$4:$A$31,0),MATCH($B$5,'Slika 10 · Indeksi'!$C$3:$BP$3,0))/INDEX('Slika 10 · Indeksi'!$C$4:$BP$31,MATCH($A22,'Slika 10 · Indeksi'!$A$4:$A$31,0),MATCH(C$6,'Slika 10 · Indeksi'!$C$3:$BP$3,0))-1)*100</f>
        <v>20.370650529500757</v>
      </c>
      <c r="D22" s="70">
        <f t="shared" si="0"/>
        <v>16</v>
      </c>
      <c r="E22" s="72">
        <f>(INDEX('Slika 10 · Indeksi'!$C$4:$BP$31,MATCH($A22,'Slika 10 · Indeksi'!$A$4:$A$31,0),MATCH($B$5,'Slika 10 · Indeksi'!$C$3:$BP$3,0))/INDEX('Slika 10 · Indeksi'!$C$4:$BP$31,MATCH($A22,'Slika 10 · Indeksi'!$A$4:$A$31,0),MATCH(E$6,'Slika 10 · Indeksi'!$C$3:$BP$3,0))-1)*100</f>
        <v>37.169209550900774</v>
      </c>
      <c r="F22" s="70">
        <f t="shared" si="1"/>
        <v>15</v>
      </c>
      <c r="G22" s="72">
        <f>(INDEX('Slika 10 · Indeksi'!$C$4:$BP$31,MATCH($A22,'Slika 10 · Indeksi'!$A$4:$A$31,0),MATCH($B$5,'Slika 10 · Indeksi'!$C$3:$BP$3,0))/INDEX('Slika 10 · Indeksi'!$C$4:$BP$31,MATCH($A22,'Slika 10 · Indeksi'!$A$4:$A$31,0),MATCH(G$6,'Slika 10 · Indeksi'!$C$3:$BP$3,0))-1)*100</f>
        <v>39.599964909202569</v>
      </c>
      <c r="H22" s="70">
        <f t="shared" si="2"/>
        <v>23</v>
      </c>
    </row>
    <row r="23" spans="1:8" x14ac:dyDescent="0.25">
      <c r="A23" s="70" t="s">
        <v>687</v>
      </c>
      <c r="B23" s="70" t="s">
        <v>688</v>
      </c>
      <c r="C23" s="72">
        <f>(INDEX('Slika 10 · Indeksi'!$C$4:$BP$31,MATCH($A23,'Slika 10 · Indeksi'!$A$4:$A$31,0),MATCH($B$5,'Slika 10 · Indeksi'!$C$3:$BP$3,0))/INDEX('Slika 10 · Indeksi'!$C$4:$BP$31,MATCH($A23,'Slika 10 · Indeksi'!$A$4:$A$31,0),MATCH(C$6,'Slika 10 · Indeksi'!$C$3:$BP$3,0))-1)*100</f>
        <v>19.407793801779704</v>
      </c>
      <c r="D23" s="70">
        <f t="shared" si="0"/>
        <v>17</v>
      </c>
      <c r="E23" s="72">
        <f>(INDEX('Slika 10 · Indeksi'!$C$4:$BP$31,MATCH($A23,'Slika 10 · Indeksi'!$A$4:$A$31,0),MATCH($B$5,'Slika 10 · Indeksi'!$C$3:$BP$3,0))/INDEX('Slika 10 · Indeksi'!$C$4:$BP$31,MATCH($A23,'Slika 10 · Indeksi'!$A$4:$A$31,0),MATCH(E$6,'Slika 10 · Indeksi'!$C$3:$BP$3,0))-1)*100</f>
        <v>46.379537333082574</v>
      </c>
      <c r="F23" s="70">
        <f t="shared" si="1"/>
        <v>12</v>
      </c>
      <c r="G23" s="72">
        <f>(INDEX('Slika 10 · Indeksi'!$C$4:$BP$31,MATCH($A23,'Slika 10 · Indeksi'!$A$4:$A$31,0),MATCH($B$5,'Slika 10 · Indeksi'!$C$3:$BP$3,0))/INDEX('Slika 10 · Indeksi'!$C$4:$BP$31,MATCH($A23,'Slika 10 · Indeksi'!$A$4:$A$31,0),MATCH(G$6,'Slika 10 · Indeksi'!$C$3:$BP$3,0))-1)*100</f>
        <v>163.80070048582081</v>
      </c>
      <c r="H23" s="70">
        <f t="shared" si="2"/>
        <v>7</v>
      </c>
    </row>
    <row r="24" spans="1:8" x14ac:dyDescent="0.25">
      <c r="A24" s="70" t="s">
        <v>689</v>
      </c>
      <c r="B24" s="70" t="s">
        <v>690</v>
      </c>
      <c r="C24" s="72">
        <f>(INDEX('Slika 10 · Indeksi'!$C$4:$BP$31,MATCH($A24,'Slika 10 · Indeksi'!$A$4:$A$31,0),MATCH($B$5,'Slika 10 · Indeksi'!$C$3:$BP$3,0))/INDEX('Slika 10 · Indeksi'!$C$4:$BP$31,MATCH($A24,'Slika 10 · Indeksi'!$A$4:$A$31,0),MATCH(C$6,'Slika 10 · Indeksi'!$C$3:$BP$3,0))-1)*100</f>
        <v>37.241216694175883</v>
      </c>
      <c r="D24" s="70">
        <f t="shared" si="0"/>
        <v>5</v>
      </c>
      <c r="E24" s="72">
        <f>(INDEX('Slika 10 · Indeksi'!$C$4:$BP$31,MATCH($A24,'Slika 10 · Indeksi'!$A$4:$A$31,0),MATCH($B$5,'Slika 10 · Indeksi'!$C$3:$BP$3,0))/INDEX('Slika 10 · Indeksi'!$C$4:$BP$31,MATCH($A24,'Slika 10 · Indeksi'!$A$4:$A$31,0),MATCH(E$6,'Slika 10 · Indeksi'!$C$3:$BP$3,0))-1)*100</f>
        <v>83.181217347516821</v>
      </c>
      <c r="F24" s="70">
        <f t="shared" si="1"/>
        <v>3</v>
      </c>
      <c r="G24" s="72">
        <f>(INDEX('Slika 10 · Indeksi'!$C$4:$BP$31,MATCH($A24,'Slika 10 · Indeksi'!$A$4:$A$31,0),MATCH($B$5,'Slika 10 · Indeksi'!$C$3:$BP$3,0))/INDEX('Slika 10 · Indeksi'!$C$4:$BP$31,MATCH($A24,'Slika 10 · Indeksi'!$A$4:$A$31,0),MATCH(G$6,'Slika 10 · Indeksi'!$C$3:$BP$3,0))-1)*100</f>
        <v>223.78727191811305</v>
      </c>
      <c r="H24" s="70">
        <f t="shared" si="2"/>
        <v>3</v>
      </c>
    </row>
    <row r="25" spans="1:8" x14ac:dyDescent="0.25">
      <c r="A25" s="70" t="s">
        <v>691</v>
      </c>
      <c r="B25" s="70" t="s">
        <v>692</v>
      </c>
      <c r="C25" s="72">
        <f>(INDEX('Slika 10 · Indeksi'!$C$4:$BP$31,MATCH($A25,'Slika 10 · Indeksi'!$A$4:$A$31,0),MATCH($B$5,'Slika 10 · Indeksi'!$C$3:$BP$3,0))/INDEX('Slika 10 · Indeksi'!$C$4:$BP$31,MATCH($A25,'Slika 10 · Indeksi'!$A$4:$A$31,0),MATCH(C$6,'Slika 10 · Indeksi'!$C$3:$BP$3,0))-1)*100</f>
        <v>-6.0099412562132803</v>
      </c>
      <c r="D25" s="70">
        <f t="shared" si="0"/>
        <v>25</v>
      </c>
      <c r="E25" s="72">
        <f>(INDEX('Slika 10 · Indeksi'!$C$4:$BP$31,MATCH($A25,'Slika 10 · Indeksi'!$A$4:$A$31,0),MATCH($B$5,'Slika 10 · Indeksi'!$C$3:$BP$3,0))/INDEX('Slika 10 · Indeksi'!$C$4:$BP$31,MATCH($A25,'Slika 10 · Indeksi'!$A$4:$A$31,0),MATCH(E$6,'Slika 10 · Indeksi'!$C$3:$BP$3,0))-1)*100</f>
        <v>-1.3633669235328938</v>
      </c>
      <c r="F25" s="70">
        <f t="shared" si="1"/>
        <v>25</v>
      </c>
      <c r="G25" s="72">
        <f>(INDEX('Slika 10 · Indeksi'!$C$4:$BP$31,MATCH($A25,'Slika 10 · Indeksi'!$A$4:$A$31,0),MATCH($B$5,'Slika 10 · Indeksi'!$C$3:$BP$3,0))/INDEX('Slika 10 · Indeksi'!$C$4:$BP$31,MATCH($A25,'Slika 10 · Indeksi'!$A$4:$A$31,0),MATCH(G$6,'Slika 10 · Indeksi'!$C$3:$BP$3,0))-1)*100</f>
        <v>100.74797924960789</v>
      </c>
      <c r="H25" s="70">
        <f t="shared" si="2"/>
        <v>15</v>
      </c>
    </row>
    <row r="26" spans="1:8" x14ac:dyDescent="0.25">
      <c r="A26" s="70" t="s">
        <v>693</v>
      </c>
      <c r="B26" s="70" t="s">
        <v>694</v>
      </c>
      <c r="C26" s="72">
        <f>(INDEX('Slika 10 · Indeksi'!$C$4:$BP$31,MATCH($A26,'Slika 10 · Indeksi'!$A$4:$A$31,0),MATCH($B$5,'Slika 10 · Indeksi'!$C$3:$BP$3,0))/INDEX('Slika 10 · Indeksi'!$C$4:$BP$31,MATCH($A26,'Slika 10 · Indeksi'!$A$4:$A$31,0),MATCH(C$6,'Slika 10 · Indeksi'!$C$3:$BP$3,0))-1)*100</f>
        <v>43.481623333578831</v>
      </c>
      <c r="D26" s="70">
        <f t="shared" si="0"/>
        <v>3</v>
      </c>
      <c r="E26" s="72">
        <f>(INDEX('Slika 10 · Indeksi'!$C$4:$BP$31,MATCH($A26,'Slika 10 · Indeksi'!$A$4:$A$31,0),MATCH($B$5,'Slika 10 · Indeksi'!$C$3:$BP$3,0))/INDEX('Slika 10 · Indeksi'!$C$4:$BP$31,MATCH($A26,'Slika 10 · Indeksi'!$A$4:$A$31,0),MATCH(E$6,'Slika 10 · Indeksi'!$C$3:$BP$3,0))-1)*100</f>
        <v>90.611545988258314</v>
      </c>
      <c r="F26" s="70">
        <f t="shared" si="1"/>
        <v>2</v>
      </c>
      <c r="G26" s="72">
        <f>(INDEX('Slika 10 · Indeksi'!$C$4:$BP$31,MATCH($A26,'Slika 10 · Indeksi'!$A$4:$A$31,0),MATCH($B$5,'Slika 10 · Indeksi'!$C$3:$BP$3,0))/INDEX('Slika 10 · Indeksi'!$C$4:$BP$31,MATCH($A26,'Slika 10 · Indeksi'!$A$4:$A$31,0),MATCH(G$6,'Slika 10 · Indeksi'!$C$3:$BP$3,0))-1)*100</f>
        <v>328.28404968670998</v>
      </c>
      <c r="H26" s="70">
        <f t="shared" si="2"/>
        <v>1</v>
      </c>
    </row>
    <row r="27" spans="1:8" x14ac:dyDescent="0.25">
      <c r="A27" s="70" t="s">
        <v>695</v>
      </c>
      <c r="B27" s="70" t="s">
        <v>696</v>
      </c>
      <c r="C27" s="72">
        <f>(INDEX('Slika 10 · Indeksi'!$C$4:$BP$31,MATCH($A27,'Slika 10 · Indeksi'!$A$4:$A$31,0),MATCH($B$5,'Slika 10 · Indeksi'!$C$3:$BP$3,0))/INDEX('Slika 10 · Indeksi'!$C$4:$BP$31,MATCH($A27,'Slika 10 · Indeksi'!$A$4:$A$31,0),MATCH(C$6,'Slika 10 · Indeksi'!$C$3:$BP$3,0))-1)*100</f>
        <v>20.769837099316881</v>
      </c>
      <c r="D27" s="70">
        <f t="shared" si="0"/>
        <v>15</v>
      </c>
      <c r="E27" s="72">
        <f>(INDEX('Slika 10 · Indeksi'!$C$4:$BP$31,MATCH($A27,'Slika 10 · Indeksi'!$A$4:$A$31,0),MATCH($B$5,'Slika 10 · Indeksi'!$C$3:$BP$3,0))/INDEX('Slika 10 · Indeksi'!$C$4:$BP$31,MATCH($A27,'Slika 10 · Indeksi'!$A$4:$A$31,0),MATCH(E$6,'Slika 10 · Indeksi'!$C$3:$BP$3,0))-1)*100</f>
        <v>36.780241035560209</v>
      </c>
      <c r="F27" s="70">
        <f t="shared" si="1"/>
        <v>16</v>
      </c>
      <c r="G27" s="72">
        <f>(INDEX('Slika 10 · Indeksi'!$C$4:$BP$31,MATCH($A27,'Slika 10 · Indeksi'!$A$4:$A$31,0),MATCH($B$5,'Slika 10 · Indeksi'!$C$3:$BP$3,0))/INDEX('Slika 10 · Indeksi'!$C$4:$BP$31,MATCH($A27,'Slika 10 · Indeksi'!$A$4:$A$31,0),MATCH(G$6,'Slika 10 · Indeksi'!$C$3:$BP$3,0))-1)*100</f>
        <v>102.5112897896244</v>
      </c>
      <c r="H27" s="70">
        <f t="shared" si="2"/>
        <v>14</v>
      </c>
    </row>
    <row r="28" spans="1:8" x14ac:dyDescent="0.25">
      <c r="A28" s="70" t="s">
        <v>697</v>
      </c>
      <c r="B28" s="70" t="s">
        <v>698</v>
      </c>
      <c r="C28" s="72">
        <f>(INDEX('Slika 10 · Indeksi'!$C$4:$BP$31,MATCH($A28,'Slika 10 · Indeksi'!$A$4:$A$31,0),MATCH($B$5,'Slika 10 · Indeksi'!$C$3:$BP$3,0))/INDEX('Slika 10 · Indeksi'!$C$4:$BP$31,MATCH($A28,'Slika 10 · Indeksi'!$A$4:$A$31,0),MATCH(C$6,'Slika 10 · Indeksi'!$C$3:$BP$3,0))-1)*100</f>
        <v>23.048861375193464</v>
      </c>
      <c r="D28" s="70">
        <f t="shared" si="0"/>
        <v>13</v>
      </c>
      <c r="E28" s="72">
        <f>(INDEX('Slika 10 · Indeksi'!$C$4:$BP$31,MATCH($A28,'Slika 10 · Indeksi'!$A$4:$A$31,0),MATCH($B$5,'Slika 10 · Indeksi'!$C$3:$BP$3,0))/INDEX('Slika 10 · Indeksi'!$C$4:$BP$31,MATCH($A28,'Slika 10 · Indeksi'!$A$4:$A$31,0),MATCH(E$6,'Slika 10 · Indeksi'!$C$3:$BP$3,0))-1)*100</f>
        <v>38.660853316723752</v>
      </c>
      <c r="F28" s="70">
        <f t="shared" si="1"/>
        <v>14</v>
      </c>
      <c r="G28" s="72">
        <f>(INDEX('Slika 10 · Indeksi'!$C$4:$BP$31,MATCH($A28,'Slika 10 · Indeksi'!$A$4:$A$31,0),MATCH($B$5,'Slika 10 · Indeksi'!$C$3:$BP$3,0))/INDEX('Slika 10 · Indeksi'!$C$4:$BP$31,MATCH($A28,'Slika 10 · Indeksi'!$A$4:$A$31,0),MATCH(G$6,'Slika 10 · Indeksi'!$C$3:$BP$3,0))-1)*100</f>
        <v>103.13897253399031</v>
      </c>
      <c r="H28" s="70">
        <f t="shared" si="2"/>
        <v>13</v>
      </c>
    </row>
    <row r="29" spans="1:8" x14ac:dyDescent="0.25">
      <c r="A29" s="70" t="s">
        <v>699</v>
      </c>
      <c r="B29" s="70" t="s">
        <v>700</v>
      </c>
      <c r="C29" s="72">
        <f>(INDEX('Slika 10 · Indeksi'!$C$4:$BP$31,MATCH($A29,'Slika 10 · Indeksi'!$A$4:$A$31,0),MATCH($B$5,'Slika 10 · Indeksi'!$C$3:$BP$3,0))/INDEX('Slika 10 · Indeksi'!$C$4:$BP$31,MATCH($A29,'Slika 10 · Indeksi'!$A$4:$A$31,0),MATCH(C$6,'Slika 10 · Indeksi'!$C$3:$BP$3,0))-1)*100</f>
        <v>6.5217391304347672</v>
      </c>
      <c r="D29" s="70">
        <f t="shared" si="0"/>
        <v>21</v>
      </c>
      <c r="E29" s="72">
        <f>(INDEX('Slika 10 · Indeksi'!$C$4:$BP$31,MATCH($A29,'Slika 10 · Indeksi'!$A$4:$A$31,0),MATCH($B$5,'Slika 10 · Indeksi'!$C$3:$BP$3,0))/INDEX('Slika 10 · Indeksi'!$C$4:$BP$31,MATCH($A29,'Slika 10 · Indeksi'!$A$4:$A$31,0),MATCH(E$6,'Slika 10 · Indeksi'!$C$3:$BP$3,0))-1)*100</f>
        <v>17.636802575107289</v>
      </c>
      <c r="F29" s="70">
        <f t="shared" si="1"/>
        <v>20</v>
      </c>
      <c r="G29" s="72">
        <f>(INDEX('Slika 10 · Indeksi'!$C$4:$BP$31,MATCH($A29,'Slika 10 · Indeksi'!$A$4:$A$31,0),MATCH($B$5,'Slika 10 · Indeksi'!$C$3:$BP$3,0))/INDEX('Slika 10 · Indeksi'!$C$4:$BP$31,MATCH($A29,'Slika 10 · Indeksi'!$A$4:$A$31,0),MATCH(G$6,'Slika 10 · Indeksi'!$C$3:$BP$3,0))-1)*100</f>
        <v>115.82185039370079</v>
      </c>
      <c r="H29" s="70">
        <f t="shared" si="2"/>
        <v>11</v>
      </c>
    </row>
    <row r="30" spans="1:8" x14ac:dyDescent="0.25">
      <c r="A30" s="70" t="s">
        <v>701</v>
      </c>
      <c r="B30" s="70" t="s">
        <v>702</v>
      </c>
      <c r="C30" s="72">
        <f>(INDEX('Slika 10 · Indeksi'!$C$4:$BP$31,MATCH($A30,'Slika 10 · Indeksi'!$A$4:$A$31,0),MATCH($B$5,'Slika 10 · Indeksi'!$C$3:$BP$3,0))/INDEX('Slika 10 · Indeksi'!$C$4:$BP$31,MATCH($A30,'Slika 10 · Indeksi'!$A$4:$A$31,0),MATCH(C$6,'Slika 10 · Indeksi'!$C$3:$BP$3,0))-1)*100</f>
        <v>30.982857142857135</v>
      </c>
      <c r="D30" s="70">
        <f t="shared" si="0"/>
        <v>8</v>
      </c>
      <c r="E30" s="72">
        <f>(INDEX('Slika 10 · Indeksi'!$C$4:$BP$31,MATCH($A30,'Slika 10 · Indeksi'!$A$4:$A$31,0),MATCH($B$5,'Slika 10 · Indeksi'!$C$3:$BP$3,0))/INDEX('Slika 10 · Indeksi'!$C$4:$BP$31,MATCH($A30,'Slika 10 · Indeksi'!$A$4:$A$31,0),MATCH(E$6,'Slika 10 · Indeksi'!$C$3:$BP$3,0))-1)*100</f>
        <v>57.539518900343637</v>
      </c>
      <c r="F30" s="70">
        <f t="shared" si="1"/>
        <v>7</v>
      </c>
      <c r="G30" s="72">
        <f>(INDEX('Slika 10 · Indeksi'!$C$4:$BP$31,MATCH($A30,'Slika 10 · Indeksi'!$A$4:$A$31,0),MATCH($B$5,'Slika 10 · Indeksi'!$C$3:$BP$3,0))/INDEX('Slika 10 · Indeksi'!$C$4:$BP$31,MATCH($A30,'Slika 10 · Indeksi'!$A$4:$A$31,0),MATCH(G$6,'Slika 10 · Indeksi'!$C$3:$BP$3,0))-1)*100</f>
        <v>115.08867411091303</v>
      </c>
      <c r="H30" s="70">
        <f t="shared" si="2"/>
        <v>12</v>
      </c>
    </row>
    <row r="31" spans="1:8" x14ac:dyDescent="0.25">
      <c r="A31" s="70" t="s">
        <v>703</v>
      </c>
      <c r="B31" s="70" t="s">
        <v>704</v>
      </c>
      <c r="C31" s="72">
        <f>(INDEX('Slika 10 · Indeksi'!$C$4:$BP$31,MATCH($A31,'Slika 10 · Indeksi'!$A$4:$A$31,0),MATCH($B$5,'Slika 10 · Indeksi'!$C$3:$BP$3,0))/INDEX('Slika 10 · Indeksi'!$C$4:$BP$31,MATCH($A31,'Slika 10 · Indeksi'!$A$4:$A$31,0),MATCH(C$6,'Slika 10 · Indeksi'!$C$3:$BP$3,0))-1)*100</f>
        <v>47.225749731366619</v>
      </c>
      <c r="D31" s="70">
        <f t="shared" si="0"/>
        <v>2</v>
      </c>
      <c r="E31" s="72">
        <f>(INDEX('Slika 10 · Indeksi'!$C$4:$BP$31,MATCH($A31,'Slika 10 · Indeksi'!$A$4:$A$31,0),MATCH($B$5,'Slika 10 · Indeksi'!$C$3:$BP$3,0))/INDEX('Slika 10 · Indeksi'!$C$4:$BP$31,MATCH($A31,'Slika 10 · Indeksi'!$A$4:$A$31,0),MATCH(E$6,'Slika 10 · Indeksi'!$C$3:$BP$3,0))-1)*100</f>
        <v>81.147836538461533</v>
      </c>
      <c r="F31" s="70">
        <f t="shared" si="1"/>
        <v>5</v>
      </c>
      <c r="G31" s="72">
        <f>(INDEX('Slika 10 · Indeksi'!$C$4:$BP$31,MATCH($A31,'Slika 10 · Indeksi'!$A$4:$A$31,0),MATCH($B$5,'Slika 10 · Indeksi'!$C$3:$BP$3,0))/INDEX('Slika 10 · Indeksi'!$C$4:$BP$31,MATCH($A31,'Slika 10 · Indeksi'!$A$4:$A$31,0),MATCH(G$6,'Slika 10 · Indeksi'!$C$3:$BP$3,0))-1)*100</f>
        <v>192.13994960263614</v>
      </c>
      <c r="H31" s="70">
        <f t="shared" si="2"/>
        <v>4</v>
      </c>
    </row>
    <row r="32" spans="1:8" x14ac:dyDescent="0.25">
      <c r="A32" s="70" t="s">
        <v>705</v>
      </c>
      <c r="B32" s="70" t="s">
        <v>706</v>
      </c>
      <c r="C32" s="72">
        <f>(INDEX('Slika 10 · Indeksi'!$C$4:$BP$31,MATCH($A32,'Slika 10 · Indeksi'!$A$4:$A$31,0),MATCH($B$5,'Slika 10 · Indeksi'!$C$3:$BP$3,0))/INDEX('Slika 10 · Indeksi'!$C$4:$BP$31,MATCH($A32,'Slika 10 · Indeksi'!$A$4:$A$31,0),MATCH(C$6,'Slika 10 · Indeksi'!$C$3:$BP$3,0))-1)*100</f>
        <v>25.423728813559322</v>
      </c>
      <c r="D32" s="70">
        <f t="shared" si="0"/>
        <v>10</v>
      </c>
      <c r="E32" s="72">
        <f>(INDEX('Slika 10 · Indeksi'!$C$4:$BP$31,MATCH($A32,'Slika 10 · Indeksi'!$A$4:$A$31,0),MATCH($B$5,'Slika 10 · Indeksi'!$C$3:$BP$3,0))/INDEX('Slika 10 · Indeksi'!$C$4:$BP$31,MATCH($A32,'Slika 10 · Indeksi'!$A$4:$A$31,0),MATCH(E$6,'Slika 10 · Indeksi'!$C$3:$BP$3,0))-1)*100</f>
        <v>36.247286879724562</v>
      </c>
      <c r="F32" s="70">
        <f t="shared" si="1"/>
        <v>17</v>
      </c>
      <c r="G32" s="72">
        <f>(INDEX('Slika 10 · Indeksi'!$C$4:$BP$31,MATCH($A32,'Slika 10 · Indeksi'!$A$4:$A$31,0),MATCH($B$5,'Slika 10 · Indeksi'!$C$3:$BP$3,0))/INDEX('Slika 10 · Indeksi'!$C$4:$BP$31,MATCH($A32,'Slika 10 · Indeksi'!$A$4:$A$31,0),MATCH(G$6,'Slika 10 · Indeksi'!$C$3:$BP$3,0))-1)*100</f>
        <v>68.384053279067601</v>
      </c>
      <c r="H32" s="70">
        <f t="shared" si="2"/>
        <v>20</v>
      </c>
    </row>
    <row r="33" spans="1:8" x14ac:dyDescent="0.25">
      <c r="A33" s="70" t="s">
        <v>707</v>
      </c>
      <c r="B33" s="70" t="s">
        <v>708</v>
      </c>
      <c r="C33" s="72">
        <f>(INDEX('Slika 10 · Indeksi'!$C$4:$BP$31,MATCH($A33,'Slika 10 · Indeksi'!$A$4:$A$31,0),MATCH($B$5,'Slika 10 · Indeksi'!$C$3:$BP$3,0))/INDEX('Slika 10 · Indeksi'!$C$4:$BP$31,MATCH($A33,'Slika 10 · Indeksi'!$A$4:$A$31,0),MATCH(C$6,'Slika 10 · Indeksi'!$C$3:$BP$3,0))-1)*100</f>
        <v>26.344463023895571</v>
      </c>
      <c r="D33" s="70">
        <f t="shared" si="0"/>
        <v>9</v>
      </c>
      <c r="E33" s="72">
        <f>(INDEX('Slika 10 · Indeksi'!$C$4:$BP$31,MATCH($A33,'Slika 10 · Indeksi'!$A$4:$A$31,0),MATCH($B$5,'Slika 10 · Indeksi'!$C$3:$BP$3,0))/INDEX('Slika 10 · Indeksi'!$C$4:$BP$31,MATCH($A33,'Slika 10 · Indeksi'!$A$4:$A$31,0),MATCH(E$6,'Slika 10 · Indeksi'!$C$3:$BP$3,0))-1)*100</f>
        <v>56.98009516788418</v>
      </c>
      <c r="F33" s="70">
        <f t="shared" si="1"/>
        <v>8</v>
      </c>
      <c r="G33" s="72">
        <f>(INDEX('Slika 10 · Indeksi'!$C$4:$BP$31,MATCH($A33,'Slika 10 · Indeksi'!$A$4:$A$31,0),MATCH($B$5,'Slika 10 · Indeksi'!$C$3:$BP$3,0))/INDEX('Slika 10 · Indeksi'!$C$4:$BP$31,MATCH($A33,'Slika 10 · Indeksi'!$A$4:$A$31,0),MATCH(G$6,'Slika 10 · Indeksi'!$C$3:$BP$3,0))-1)*100</f>
        <v>92.165066863565499</v>
      </c>
      <c r="H33" s="70">
        <f t="shared" si="2"/>
        <v>16</v>
      </c>
    </row>
    <row r="34" spans="1:8" x14ac:dyDescent="0.25">
      <c r="A34" s="70" t="s">
        <v>709</v>
      </c>
      <c r="B34" s="70" t="s">
        <v>710</v>
      </c>
      <c r="C34" s="72">
        <f>(INDEX('Slika 10 · Indeksi'!$C$4:$BP$31,MATCH($A34,'Slika 10 · Indeksi'!$A$4:$A$31,0),MATCH($B$5,'Slika 10 · Indeksi'!$C$3:$BP$3,0))/INDEX('Slika 10 · Indeksi'!$C$4:$BP$31,MATCH($A34,'Slika 10 · Indeksi'!$A$4:$A$31,0),MATCH(C$6,'Slika 10 · Indeksi'!$C$3:$BP$3,0))-1)*100</f>
        <v>31.534206695778757</v>
      </c>
      <c r="D34" s="70">
        <f t="shared" si="0"/>
        <v>7</v>
      </c>
      <c r="E34" s="72">
        <f>(INDEX('Slika 10 · Indeksi'!$C$4:$BP$31,MATCH($A34,'Slika 10 · Indeksi'!$A$4:$A$31,0),MATCH($B$5,'Slika 10 · Indeksi'!$C$3:$BP$3,0))/INDEX('Slika 10 · Indeksi'!$C$4:$BP$31,MATCH($A34,'Slika 10 · Indeksi'!$A$4:$A$31,0),MATCH(E$6,'Slika 10 · Indeksi'!$C$3:$BP$3,0))-1)*100</f>
        <v>50.076396731548535</v>
      </c>
      <c r="F34" s="70">
        <f t="shared" si="1"/>
        <v>10</v>
      </c>
      <c r="G34" s="72">
        <f>(INDEX('Slika 10 · Indeksi'!$C$4:$BP$31,MATCH($A34,'Slika 10 · Indeksi'!$A$4:$A$31,0),MATCH($B$5,'Slika 10 · Indeksi'!$C$3:$BP$3,0))/INDEX('Slika 10 · Indeksi'!$C$4:$BP$31,MATCH($A34,'Slika 10 · Indeksi'!$A$4:$A$31,0),MATCH(G$6,'Slika 10 · Indeksi'!$C$3:$BP$3,0))-1)*100</f>
        <v>136.92711064499213</v>
      </c>
      <c r="H34" s="70">
        <f t="shared" si="2"/>
        <v>8</v>
      </c>
    </row>
    <row r="35" spans="1:8" x14ac:dyDescent="0.25">
      <c r="A35" s="70" t="s">
        <v>711</v>
      </c>
      <c r="B35" s="70" t="s">
        <v>712</v>
      </c>
      <c r="C35" s="72">
        <f>(INDEX('Slika 10 · Indeksi'!$C$4:$BP$31,MATCH($A35,'Slika 10 · Indeksi'!$A$4:$A$31,0),MATCH($B$5,'Slika 10 · Indeksi'!$C$3:$BP$3,0))/INDEX('Slika 10 · Indeksi'!$C$4:$BP$31,MATCH($A35,'Slika 10 · Indeksi'!$A$4:$A$31,0),MATCH(C$6,'Slika 10 · Indeksi'!$C$3:$BP$3,0))-1)*100</f>
        <v>-8.5194220303997028</v>
      </c>
      <c r="D35" s="70">
        <f t="shared" si="0"/>
        <v>26</v>
      </c>
      <c r="E35" s="72">
        <f>(INDEX('Slika 10 · Indeksi'!$C$4:$BP$31,MATCH($A35,'Slika 10 · Indeksi'!$A$4:$A$31,0),MATCH($B$5,'Slika 10 · Indeksi'!$C$3:$BP$3,0))/INDEX('Slika 10 · Indeksi'!$C$4:$BP$31,MATCH($A35,'Slika 10 · Indeksi'!$A$4:$A$31,0),MATCH(E$6,'Slika 10 · Indeksi'!$C$3:$BP$3,0))-1)*100</f>
        <v>-12.312258296609402</v>
      </c>
      <c r="F35" s="70">
        <f t="shared" si="1"/>
        <v>26</v>
      </c>
      <c r="G35" s="72">
        <f>(INDEX('Slika 10 · Indeksi'!$C$4:$BP$31,MATCH($A35,'Slika 10 · Indeksi'!$A$4:$A$31,0),MATCH($B$5,'Slika 10 · Indeksi'!$C$3:$BP$3,0))/INDEX('Slika 10 · Indeksi'!$C$4:$BP$31,MATCH($A35,'Slika 10 · Indeksi'!$A$4:$A$31,0),MATCH(G$6,'Slika 10 · Indeksi'!$C$3:$BP$3,0))-1)*100</f>
        <v>-5.125576627370565E-2</v>
      </c>
      <c r="H35" s="70">
        <f t="shared" si="2"/>
        <v>26</v>
      </c>
    </row>
    <row r="36" spans="1:8" x14ac:dyDescent="0.25">
      <c r="A36" s="70" t="s">
        <v>713</v>
      </c>
      <c r="B36" s="70" t="s">
        <v>714</v>
      </c>
      <c r="C36" s="72">
        <f>(INDEX('Slika 10 · Indeksi'!$C$4:$BP$31,MATCH($A36,'Slika 10 · Indeksi'!$A$4:$A$31,0),MATCH($B$5,'Slika 10 · Indeksi'!$C$3:$BP$3,0))/INDEX('Slika 10 · Indeksi'!$C$4:$BP$31,MATCH($A36,'Slika 10 · Indeksi'!$A$4:$A$31,0),MATCH(C$6,'Slika 10 · Indeksi'!$C$3:$BP$3,0))-1)*100</f>
        <v>4.6092635688011363</v>
      </c>
      <c r="D36" s="70">
        <f t="shared" si="0"/>
        <v>22</v>
      </c>
      <c r="E36" s="72">
        <f>(INDEX('Slika 10 · Indeksi'!$C$4:$BP$31,MATCH($A36,'Slika 10 · Indeksi'!$A$4:$A$31,0),MATCH($B$5,'Slika 10 · Indeksi'!$C$3:$BP$3,0))/INDEX('Slika 10 · Indeksi'!$C$4:$BP$31,MATCH($A36,'Slika 10 · Indeksi'!$A$4:$A$31,0),MATCH(E$6,'Slika 10 · Indeksi'!$C$3:$BP$3,0))-1)*100</f>
        <v>4.4289568345323715</v>
      </c>
      <c r="F36" s="70">
        <f t="shared" si="1"/>
        <v>22</v>
      </c>
      <c r="G36" s="72">
        <f>(INDEX('Slika 10 · Indeksi'!$C$4:$BP$31,MATCH($A36,'Slika 10 · Indeksi'!$A$4:$A$31,0),MATCH($B$5,'Slika 10 · Indeksi'!$C$3:$BP$3,0))/INDEX('Slika 10 · Indeksi'!$C$4:$BP$31,MATCH($A36,'Slika 10 · Indeksi'!$A$4:$A$31,0),MATCH(G$6,'Slika 10 · Indeksi'!$C$3:$BP$3,0))-1)*100</f>
        <v>82.538642913282672</v>
      </c>
      <c r="H36" s="70">
        <f t="shared" si="2"/>
        <v>17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P31"/>
  <sheetViews>
    <sheetView zoomScaleNormal="100" workbookViewId="0"/>
  </sheetViews>
  <sheetFormatPr defaultColWidth="8.85546875" defaultRowHeight="15" x14ac:dyDescent="0.25"/>
  <cols>
    <col min="1" max="1" width="11" customWidth="1"/>
    <col min="2" max="2" width="15" customWidth="1"/>
  </cols>
  <sheetData>
    <row r="1" spans="1:68" ht="16.5" customHeight="1" x14ac:dyDescent="0.25">
      <c r="A1" s="65" t="s">
        <v>715</v>
      </c>
    </row>
    <row r="3" spans="1:68" x14ac:dyDescent="0.25">
      <c r="A3" s="66" t="s">
        <v>653</v>
      </c>
      <c r="B3" s="66" t="s">
        <v>654</v>
      </c>
      <c r="C3" s="92" t="s">
        <v>716</v>
      </c>
      <c r="D3" s="92" t="s">
        <v>717</v>
      </c>
      <c r="E3" s="92" t="s">
        <v>718</v>
      </c>
      <c r="F3" s="92" t="s">
        <v>719</v>
      </c>
      <c r="G3" s="92" t="s">
        <v>720</v>
      </c>
      <c r="H3" s="92" t="s">
        <v>652</v>
      </c>
      <c r="I3" s="92" t="s">
        <v>721</v>
      </c>
      <c r="J3" s="92" t="s">
        <v>722</v>
      </c>
      <c r="K3" s="92" t="s">
        <v>723</v>
      </c>
      <c r="L3" s="92" t="s">
        <v>724</v>
      </c>
      <c r="M3" s="92" t="s">
        <v>725</v>
      </c>
      <c r="N3" s="92" t="s">
        <v>726</v>
      </c>
      <c r="O3" s="92" t="s">
        <v>727</v>
      </c>
      <c r="P3" s="92" t="s">
        <v>728</v>
      </c>
      <c r="Q3" s="92" t="s">
        <v>729</v>
      </c>
      <c r="R3" s="92" t="s">
        <v>730</v>
      </c>
      <c r="S3" s="92" t="s">
        <v>731</v>
      </c>
      <c r="T3" s="92" t="s">
        <v>732</v>
      </c>
      <c r="U3" s="92" t="s">
        <v>733</v>
      </c>
      <c r="V3" s="92" t="s">
        <v>734</v>
      </c>
      <c r="W3" s="92" t="s">
        <v>735</v>
      </c>
      <c r="X3" s="92" t="s">
        <v>736</v>
      </c>
      <c r="Y3" s="92" t="s">
        <v>737</v>
      </c>
      <c r="Z3" s="92" t="s">
        <v>738</v>
      </c>
      <c r="AA3" s="92" t="s">
        <v>739</v>
      </c>
      <c r="AB3" s="92" t="s">
        <v>740</v>
      </c>
      <c r="AC3" s="92" t="s">
        <v>741</v>
      </c>
      <c r="AD3" s="92" t="s">
        <v>742</v>
      </c>
      <c r="AE3" s="92" t="s">
        <v>743</v>
      </c>
      <c r="AF3" s="92" t="s">
        <v>744</v>
      </c>
      <c r="AG3" s="92" t="s">
        <v>745</v>
      </c>
      <c r="AH3" s="92" t="s">
        <v>746</v>
      </c>
      <c r="AI3" s="92" t="s">
        <v>747</v>
      </c>
      <c r="AJ3" s="92" t="s">
        <v>748</v>
      </c>
      <c r="AK3" s="92" t="s">
        <v>749</v>
      </c>
      <c r="AL3" s="92" t="s">
        <v>750</v>
      </c>
      <c r="AM3" s="92" t="s">
        <v>751</v>
      </c>
      <c r="AN3" s="92" t="s">
        <v>752</v>
      </c>
      <c r="AO3" s="92" t="s">
        <v>753</v>
      </c>
      <c r="AP3" s="92" t="s">
        <v>754</v>
      </c>
      <c r="AQ3" s="92" t="s">
        <v>755</v>
      </c>
      <c r="AR3" s="92" t="s">
        <v>756</v>
      </c>
      <c r="AS3" s="92" t="s">
        <v>757</v>
      </c>
      <c r="AT3" s="92" t="s">
        <v>758</v>
      </c>
      <c r="AU3" s="92" t="s">
        <v>759</v>
      </c>
      <c r="AV3" s="92" t="s">
        <v>651</v>
      </c>
      <c r="AW3" s="92" t="s">
        <v>760</v>
      </c>
      <c r="AX3" s="92" t="s">
        <v>761</v>
      </c>
      <c r="AY3" s="92" t="s">
        <v>762</v>
      </c>
      <c r="AZ3" s="92" t="s">
        <v>763</v>
      </c>
      <c r="BA3" s="92" t="s">
        <v>764</v>
      </c>
      <c r="BB3" s="92" t="s">
        <v>765</v>
      </c>
      <c r="BC3" s="92" t="s">
        <v>766</v>
      </c>
      <c r="BD3" s="92" t="s">
        <v>650</v>
      </c>
      <c r="BE3" s="92" t="s">
        <v>767</v>
      </c>
      <c r="BF3" s="92" t="s">
        <v>768</v>
      </c>
      <c r="BG3" s="92" t="s">
        <v>769</v>
      </c>
      <c r="BH3" s="92" t="s">
        <v>770</v>
      </c>
      <c r="BI3" s="92" t="s">
        <v>771</v>
      </c>
      <c r="BJ3" s="92" t="s">
        <v>772</v>
      </c>
      <c r="BK3" s="92" t="s">
        <v>773</v>
      </c>
      <c r="BL3" s="92" t="s">
        <v>774</v>
      </c>
      <c r="BM3" s="92" t="s">
        <v>775</v>
      </c>
      <c r="BN3" s="92" t="s">
        <v>776</v>
      </c>
      <c r="BO3" s="92" t="s">
        <v>777</v>
      </c>
      <c r="BP3" s="92" t="s">
        <v>648</v>
      </c>
    </row>
    <row r="4" spans="1:68" x14ac:dyDescent="0.25">
      <c r="A4" s="70" t="s">
        <v>659</v>
      </c>
      <c r="B4" s="70" t="s">
        <v>660</v>
      </c>
      <c r="C4" s="71">
        <v>99.3</v>
      </c>
      <c r="D4" s="71">
        <v>100.37</v>
      </c>
      <c r="E4" s="71">
        <v>100.75</v>
      </c>
      <c r="F4" s="71">
        <v>100.62</v>
      </c>
      <c r="G4" s="71">
        <v>100.86</v>
      </c>
      <c r="H4" s="71">
        <v>101.59</v>
      </c>
      <c r="I4" s="71">
        <v>101.1</v>
      </c>
      <c r="J4" s="71">
        <v>99.97</v>
      </c>
      <c r="K4" s="71">
        <v>99.29</v>
      </c>
      <c r="L4" s="71">
        <v>99</v>
      </c>
      <c r="M4" s="71">
        <v>98.61</v>
      </c>
      <c r="N4" s="71">
        <v>98.12</v>
      </c>
      <c r="O4" s="71">
        <v>96.84</v>
      </c>
      <c r="P4" s="71">
        <v>97.25</v>
      </c>
      <c r="Q4" s="71">
        <v>97.29</v>
      </c>
      <c r="R4" s="71">
        <v>96.86</v>
      </c>
      <c r="S4" s="71">
        <v>96.87</v>
      </c>
      <c r="T4" s="71">
        <v>97.85</v>
      </c>
      <c r="U4" s="71">
        <v>98.28</v>
      </c>
      <c r="V4" s="71">
        <v>97.99</v>
      </c>
      <c r="W4" s="71">
        <v>98.27</v>
      </c>
      <c r="X4" s="71">
        <v>99.83</v>
      </c>
      <c r="Y4" s="71">
        <v>100.81</v>
      </c>
      <c r="Z4" s="71">
        <v>101.09</v>
      </c>
      <c r="AA4" s="71">
        <v>102.01</v>
      </c>
      <c r="AB4" s="71">
        <v>103.75</v>
      </c>
      <c r="AC4" s="71">
        <v>105.36</v>
      </c>
      <c r="AD4" s="71">
        <v>106.11</v>
      </c>
      <c r="AE4" s="71">
        <v>106.89</v>
      </c>
      <c r="AF4" s="71">
        <v>108.76</v>
      </c>
      <c r="AG4" s="71">
        <v>110.39</v>
      </c>
      <c r="AH4" s="71">
        <v>111.19</v>
      </c>
      <c r="AI4" s="71">
        <v>112.27</v>
      </c>
      <c r="AJ4" s="71">
        <v>114.23</v>
      </c>
      <c r="AK4" s="71">
        <v>115.93</v>
      </c>
      <c r="AL4" s="71">
        <v>116.81</v>
      </c>
      <c r="AM4" s="71">
        <v>117.59</v>
      </c>
      <c r="AN4" s="71">
        <v>119.78</v>
      </c>
      <c r="AO4" s="71">
        <v>121.54</v>
      </c>
      <c r="AP4" s="71">
        <v>122.7</v>
      </c>
      <c r="AQ4" s="71">
        <v>124.44</v>
      </c>
      <c r="AR4" s="71">
        <v>126.28</v>
      </c>
      <c r="AS4" s="71">
        <v>128.05000000000001</v>
      </c>
      <c r="AT4" s="71">
        <v>129.81</v>
      </c>
      <c r="AU4" s="71">
        <v>132.12</v>
      </c>
      <c r="AV4" s="71">
        <v>135.99</v>
      </c>
      <c r="AW4" s="71">
        <v>140.21</v>
      </c>
      <c r="AX4" s="71">
        <v>143.16999999999999</v>
      </c>
      <c r="AY4" s="71">
        <v>146.22</v>
      </c>
      <c r="AZ4" s="71">
        <v>149.59</v>
      </c>
      <c r="BA4" s="71">
        <v>150.9</v>
      </c>
      <c r="BB4" s="71">
        <v>148.72999999999999</v>
      </c>
      <c r="BC4" s="71">
        <v>147.58000000000001</v>
      </c>
      <c r="BD4" s="71">
        <v>148.18</v>
      </c>
      <c r="BE4" s="71">
        <v>149.13</v>
      </c>
      <c r="BF4" s="71">
        <v>148.85</v>
      </c>
      <c r="BG4" s="71">
        <v>149.78</v>
      </c>
      <c r="BH4" s="71">
        <v>152.65</v>
      </c>
      <c r="BI4" s="71">
        <v>155.05000000000001</v>
      </c>
      <c r="BJ4" s="71">
        <v>156.19</v>
      </c>
      <c r="BK4" s="71">
        <v>158.44999999999999</v>
      </c>
      <c r="BL4" s="71">
        <v>160.94999999999999</v>
      </c>
      <c r="BM4" s="71">
        <v>163.54</v>
      </c>
      <c r="BN4" s="71">
        <v>164.62</v>
      </c>
      <c r="BO4" s="71">
        <v>166.51</v>
      </c>
      <c r="BP4" s="71">
        <v>168.56</v>
      </c>
    </row>
    <row r="5" spans="1:68" x14ac:dyDescent="0.25">
      <c r="A5" s="70" t="s">
        <v>661</v>
      </c>
      <c r="B5" s="70" t="s">
        <v>662</v>
      </c>
      <c r="C5" s="71">
        <v>99.96</v>
      </c>
      <c r="D5" s="71">
        <v>101.15</v>
      </c>
      <c r="E5" s="71">
        <v>101.66</v>
      </c>
      <c r="F5" s="71">
        <v>101.56</v>
      </c>
      <c r="G5" s="71">
        <v>101.96</v>
      </c>
      <c r="H5" s="71">
        <v>102.81</v>
      </c>
      <c r="I5" s="71">
        <v>102.53</v>
      </c>
      <c r="J5" s="71">
        <v>101.46</v>
      </c>
      <c r="K5" s="71">
        <v>100.57</v>
      </c>
      <c r="L5" s="71">
        <v>100.26</v>
      </c>
      <c r="M5" s="71">
        <v>99.96</v>
      </c>
      <c r="N5" s="71">
        <v>99.51</v>
      </c>
      <c r="O5" s="71">
        <v>97.91</v>
      </c>
      <c r="P5" s="71">
        <v>98.28</v>
      </c>
      <c r="Q5" s="71">
        <v>98.36</v>
      </c>
      <c r="R5" s="71">
        <v>97.83</v>
      </c>
      <c r="S5" s="71">
        <v>97.64</v>
      </c>
      <c r="T5" s="71">
        <v>98.5</v>
      </c>
      <c r="U5" s="71">
        <v>98.93</v>
      </c>
      <c r="V5" s="71">
        <v>98.4</v>
      </c>
      <c r="W5" s="71">
        <v>98.39</v>
      </c>
      <c r="X5" s="71">
        <v>99.88</v>
      </c>
      <c r="Y5" s="71">
        <v>100.78</v>
      </c>
      <c r="Z5" s="71">
        <v>100.95</v>
      </c>
      <c r="AA5" s="71">
        <v>101.85</v>
      </c>
      <c r="AB5" s="71">
        <v>103.55</v>
      </c>
      <c r="AC5" s="71">
        <v>105.1</v>
      </c>
      <c r="AD5" s="71">
        <v>105.63</v>
      </c>
      <c r="AE5" s="71">
        <v>106.32</v>
      </c>
      <c r="AF5" s="71">
        <v>107.95</v>
      </c>
      <c r="AG5" s="71">
        <v>109.67</v>
      </c>
      <c r="AH5" s="71">
        <v>110.5</v>
      </c>
      <c r="AI5" s="71">
        <v>111.45</v>
      </c>
      <c r="AJ5" s="71">
        <v>113.24</v>
      </c>
      <c r="AK5" s="71">
        <v>114.98</v>
      </c>
      <c r="AL5" s="71">
        <v>115.71</v>
      </c>
      <c r="AM5" s="71">
        <v>116.16</v>
      </c>
      <c r="AN5" s="71">
        <v>118.26</v>
      </c>
      <c r="AO5" s="71">
        <v>119.94</v>
      </c>
      <c r="AP5" s="71">
        <v>120.94</v>
      </c>
      <c r="AQ5" s="71">
        <v>122.31</v>
      </c>
      <c r="AR5" s="71">
        <v>124.28</v>
      </c>
      <c r="AS5" s="71">
        <v>125.98</v>
      </c>
      <c r="AT5" s="71">
        <v>127.74</v>
      </c>
      <c r="AU5" s="71">
        <v>129.52000000000001</v>
      </c>
      <c r="AV5" s="71">
        <v>133.16</v>
      </c>
      <c r="AW5" s="71">
        <v>137.38</v>
      </c>
      <c r="AX5" s="71">
        <v>139.93</v>
      </c>
      <c r="AY5" s="71">
        <v>142.41</v>
      </c>
      <c r="AZ5" s="71">
        <v>145.58000000000001</v>
      </c>
      <c r="BA5" s="71">
        <v>146.85</v>
      </c>
      <c r="BB5" s="71">
        <v>144.25</v>
      </c>
      <c r="BC5" s="71">
        <v>142.97</v>
      </c>
      <c r="BD5" s="71">
        <v>143.22999999999999</v>
      </c>
      <c r="BE5" s="71">
        <v>143.52000000000001</v>
      </c>
      <c r="BF5" s="71">
        <v>142.44</v>
      </c>
      <c r="BG5" s="71">
        <v>142.59</v>
      </c>
      <c r="BH5" s="71">
        <v>145.22</v>
      </c>
      <c r="BI5" s="71">
        <v>147.51</v>
      </c>
      <c r="BJ5" s="71">
        <v>148.34</v>
      </c>
      <c r="BK5" s="71">
        <v>150.28</v>
      </c>
      <c r="BL5" s="71">
        <v>152.72999999999999</v>
      </c>
      <c r="BM5" s="71">
        <v>155.04</v>
      </c>
      <c r="BN5" s="71">
        <v>155.72999999999999</v>
      </c>
      <c r="BO5" s="71">
        <v>157.09</v>
      </c>
      <c r="BP5" s="71">
        <v>158.77000000000001</v>
      </c>
    </row>
    <row r="6" spans="1:68" x14ac:dyDescent="0.25">
      <c r="A6" s="70" t="s">
        <v>663</v>
      </c>
      <c r="B6" s="70" t="s">
        <v>664</v>
      </c>
      <c r="C6" s="71">
        <v>90.11</v>
      </c>
      <c r="D6" s="71">
        <v>90.83</v>
      </c>
      <c r="E6" s="71">
        <v>92.8</v>
      </c>
      <c r="F6" s="71">
        <v>92.65</v>
      </c>
      <c r="G6" s="71">
        <v>93.51</v>
      </c>
      <c r="H6" s="71">
        <v>94.16</v>
      </c>
      <c r="I6" s="71">
        <v>96.05</v>
      </c>
      <c r="J6" s="71">
        <v>95.79</v>
      </c>
      <c r="K6" s="71">
        <v>96.51</v>
      </c>
      <c r="L6" s="71">
        <v>96.72</v>
      </c>
      <c r="M6" s="71">
        <v>97.77</v>
      </c>
      <c r="N6" s="71">
        <v>97.43</v>
      </c>
      <c r="O6" s="71">
        <v>97.87</v>
      </c>
      <c r="P6" s="71">
        <v>98.34</v>
      </c>
      <c r="Q6" s="71">
        <v>99.46</v>
      </c>
      <c r="R6" s="71">
        <v>98.53</v>
      </c>
      <c r="S6" s="71">
        <v>97.43</v>
      </c>
      <c r="T6" s="71">
        <v>97.42</v>
      </c>
      <c r="U6" s="71">
        <v>98.81</v>
      </c>
      <c r="V6" s="71">
        <v>99.2</v>
      </c>
      <c r="W6" s="71">
        <v>97.94</v>
      </c>
      <c r="X6" s="71">
        <v>99.13</v>
      </c>
      <c r="Y6" s="71">
        <v>101.49</v>
      </c>
      <c r="Z6" s="71">
        <v>101.43</v>
      </c>
      <c r="AA6" s="71">
        <v>100.37</v>
      </c>
      <c r="AB6" s="71">
        <v>101.42</v>
      </c>
      <c r="AC6" s="71">
        <v>103.63</v>
      </c>
      <c r="AD6" s="71">
        <v>103.9</v>
      </c>
      <c r="AE6" s="71">
        <v>104.36</v>
      </c>
      <c r="AF6" s="71">
        <v>104.48</v>
      </c>
      <c r="AG6" s="71">
        <v>107.81</v>
      </c>
      <c r="AH6" s="71">
        <v>107.14</v>
      </c>
      <c r="AI6" s="71">
        <v>107.37</v>
      </c>
      <c r="AJ6" s="71">
        <v>108.51</v>
      </c>
      <c r="AK6" s="71">
        <v>110.64</v>
      </c>
      <c r="AL6" s="71">
        <v>110.06</v>
      </c>
      <c r="AM6" s="71">
        <v>111</v>
      </c>
      <c r="AN6" s="71">
        <v>111.84</v>
      </c>
      <c r="AO6" s="71">
        <v>115.37</v>
      </c>
      <c r="AP6" s="71">
        <v>114.72</v>
      </c>
      <c r="AQ6" s="71">
        <v>115.24</v>
      </c>
      <c r="AR6" s="71">
        <v>116.61</v>
      </c>
      <c r="AS6" s="71">
        <v>119.05</v>
      </c>
      <c r="AT6" s="71">
        <v>121.45</v>
      </c>
      <c r="AU6" s="71">
        <v>122.41</v>
      </c>
      <c r="AV6" s="71">
        <v>124.78</v>
      </c>
      <c r="AW6" s="71">
        <v>128.04</v>
      </c>
      <c r="AX6" s="71">
        <v>128.62</v>
      </c>
      <c r="AY6" s="71">
        <v>130.02000000000001</v>
      </c>
      <c r="AZ6" s="71">
        <v>132.18</v>
      </c>
      <c r="BA6" s="71">
        <v>134.96</v>
      </c>
      <c r="BB6" s="71">
        <v>134.55000000000001</v>
      </c>
      <c r="BC6" s="71">
        <v>135.04</v>
      </c>
      <c r="BD6" s="71">
        <v>134.55000000000001</v>
      </c>
      <c r="BE6" s="71">
        <v>136.31</v>
      </c>
      <c r="BF6" s="71">
        <v>138.28</v>
      </c>
      <c r="BG6" s="71">
        <v>139.36000000000001</v>
      </c>
      <c r="BH6" s="71">
        <v>138.96</v>
      </c>
      <c r="BI6" s="71">
        <v>141.16</v>
      </c>
      <c r="BJ6" s="71">
        <v>142.18</v>
      </c>
      <c r="BK6" s="71">
        <v>143.08000000000001</v>
      </c>
      <c r="BL6" s="71">
        <v>142.94</v>
      </c>
      <c r="BM6" s="71">
        <v>146.32</v>
      </c>
      <c r="BN6" s="71">
        <v>147.08000000000001</v>
      </c>
      <c r="BO6" s="71">
        <v>145.79</v>
      </c>
      <c r="BP6" s="71">
        <v>145.99</v>
      </c>
    </row>
    <row r="7" spans="1:68" x14ac:dyDescent="0.25">
      <c r="A7" s="70" t="s">
        <v>665</v>
      </c>
      <c r="B7" s="70" t="s">
        <v>666</v>
      </c>
      <c r="C7" s="71">
        <v>107.18</v>
      </c>
      <c r="D7" s="71">
        <v>106.52</v>
      </c>
      <c r="E7" s="71">
        <v>105.38</v>
      </c>
      <c r="F7" s="71">
        <v>104.15</v>
      </c>
      <c r="G7" s="71">
        <v>102.03</v>
      </c>
      <c r="H7" s="71">
        <v>100.23</v>
      </c>
      <c r="I7" s="71">
        <v>99.54</v>
      </c>
      <c r="J7" s="71">
        <v>98.1</v>
      </c>
      <c r="K7" s="71">
        <v>98.23</v>
      </c>
      <c r="L7" s="71">
        <v>98.67</v>
      </c>
      <c r="M7" s="71">
        <v>98.57</v>
      </c>
      <c r="N7" s="71">
        <v>96.82</v>
      </c>
      <c r="O7" s="71">
        <v>96</v>
      </c>
      <c r="P7" s="71">
        <v>96.48</v>
      </c>
      <c r="Q7" s="71">
        <v>95.52</v>
      </c>
      <c r="R7" s="71">
        <v>95.66</v>
      </c>
      <c r="S7" s="71">
        <v>96.66</v>
      </c>
      <c r="T7" s="71">
        <v>96.97</v>
      </c>
      <c r="U7" s="71">
        <v>97.21</v>
      </c>
      <c r="V7" s="71">
        <v>98.32</v>
      </c>
      <c r="W7" s="71">
        <v>98.85</v>
      </c>
      <c r="X7" s="71">
        <v>99.71</v>
      </c>
      <c r="Y7" s="71">
        <v>99.21</v>
      </c>
      <c r="Z7" s="71">
        <v>102.23</v>
      </c>
      <c r="AA7" s="71">
        <v>103.38</v>
      </c>
      <c r="AB7" s="71">
        <v>106.24</v>
      </c>
      <c r="AC7" s="71">
        <v>107.94</v>
      </c>
      <c r="AD7" s="71">
        <v>110.52</v>
      </c>
      <c r="AE7" s="71">
        <v>112.66</v>
      </c>
      <c r="AF7" s="71">
        <v>115.37</v>
      </c>
      <c r="AG7" s="71">
        <v>117.62</v>
      </c>
      <c r="AH7" s="71">
        <v>119.53</v>
      </c>
      <c r="AI7" s="71">
        <v>120.65</v>
      </c>
      <c r="AJ7" s="71">
        <v>124.03</v>
      </c>
      <c r="AK7" s="71">
        <v>124.99</v>
      </c>
      <c r="AL7" s="71">
        <v>126.15</v>
      </c>
      <c r="AM7" s="71">
        <v>129.44999999999999</v>
      </c>
      <c r="AN7" s="71">
        <v>130.26</v>
      </c>
      <c r="AO7" s="71">
        <v>131.97</v>
      </c>
      <c r="AP7" s="71">
        <v>133.99</v>
      </c>
      <c r="AQ7" s="71">
        <v>135.54</v>
      </c>
      <c r="AR7" s="71">
        <v>134.07</v>
      </c>
      <c r="AS7" s="71">
        <v>138.81</v>
      </c>
      <c r="AT7" s="71">
        <v>141.22999999999999</v>
      </c>
      <c r="AU7" s="71">
        <v>145.72</v>
      </c>
      <c r="AV7" s="71">
        <v>146.22999999999999</v>
      </c>
      <c r="AW7" s="71">
        <v>150.9</v>
      </c>
      <c r="AX7" s="71">
        <v>154.47999999999999</v>
      </c>
      <c r="AY7" s="71">
        <v>162.52000000000001</v>
      </c>
      <c r="AZ7" s="71">
        <v>167.58</v>
      </c>
      <c r="BA7" s="71">
        <v>174.43</v>
      </c>
      <c r="BB7" s="71">
        <v>175.14</v>
      </c>
      <c r="BC7" s="71">
        <v>177.93</v>
      </c>
      <c r="BD7" s="71">
        <v>185.5</v>
      </c>
      <c r="BE7" s="71">
        <v>190.48</v>
      </c>
      <c r="BF7" s="71">
        <v>192.78</v>
      </c>
      <c r="BG7" s="71">
        <v>206.42</v>
      </c>
      <c r="BH7" s="71">
        <v>213.53</v>
      </c>
      <c r="BI7" s="71">
        <v>221.91</v>
      </c>
      <c r="BJ7" s="71">
        <v>228</v>
      </c>
      <c r="BK7" s="71">
        <v>237.55</v>
      </c>
      <c r="BL7" s="71">
        <v>246.65</v>
      </c>
      <c r="BM7" s="71">
        <v>256.01</v>
      </c>
      <c r="BN7" s="71">
        <v>256.70999999999998</v>
      </c>
      <c r="BO7" s="71">
        <v>272.63</v>
      </c>
      <c r="BP7" s="71">
        <v>284.8</v>
      </c>
    </row>
    <row r="8" spans="1:68" x14ac:dyDescent="0.25">
      <c r="A8" s="70" t="s">
        <v>667</v>
      </c>
      <c r="B8" s="70" t="s">
        <v>668</v>
      </c>
      <c r="C8" s="71">
        <v>95.2</v>
      </c>
      <c r="D8" s="71">
        <v>95.4</v>
      </c>
      <c r="E8" s="71">
        <v>95.1</v>
      </c>
      <c r="F8" s="71">
        <v>95.2</v>
      </c>
      <c r="G8" s="71">
        <v>95.4</v>
      </c>
      <c r="H8" s="71">
        <v>95.9</v>
      </c>
      <c r="I8" s="71">
        <v>95.3</v>
      </c>
      <c r="J8" s="71">
        <v>94.4</v>
      </c>
      <c r="K8" s="71">
        <v>93.9</v>
      </c>
      <c r="L8" s="71">
        <v>94</v>
      </c>
      <c r="M8" s="71">
        <v>93.8</v>
      </c>
      <c r="N8" s="71">
        <v>93.7</v>
      </c>
      <c r="O8" s="71">
        <v>93.6</v>
      </c>
      <c r="P8" s="71">
        <v>94.1</v>
      </c>
      <c r="Q8" s="71">
        <v>94</v>
      </c>
      <c r="R8" s="71">
        <v>93.8</v>
      </c>
      <c r="S8" s="71">
        <v>95</v>
      </c>
      <c r="T8" s="71">
        <v>95.8</v>
      </c>
      <c r="U8" s="71">
        <v>96.6</v>
      </c>
      <c r="V8" s="71">
        <v>97.3</v>
      </c>
      <c r="W8" s="71">
        <v>98.3</v>
      </c>
      <c r="X8" s="71">
        <v>99.4</v>
      </c>
      <c r="Y8" s="71">
        <v>100.6</v>
      </c>
      <c r="Z8" s="71">
        <v>101.7</v>
      </c>
      <c r="AA8" s="71">
        <v>103</v>
      </c>
      <c r="AB8" s="71">
        <v>105.1</v>
      </c>
      <c r="AC8" s="71">
        <v>107.7</v>
      </c>
      <c r="AD8" s="71">
        <v>112.8</v>
      </c>
      <c r="AE8" s="71">
        <v>116.2</v>
      </c>
      <c r="AF8" s="71">
        <v>119.1</v>
      </c>
      <c r="AG8" s="71">
        <v>121.2</v>
      </c>
      <c r="AH8" s="71">
        <v>122.3</v>
      </c>
      <c r="AI8" s="71">
        <v>125</v>
      </c>
      <c r="AJ8" s="71">
        <v>128.69999999999999</v>
      </c>
      <c r="AK8" s="71">
        <v>131.9</v>
      </c>
      <c r="AL8" s="71">
        <v>134.4</v>
      </c>
      <c r="AM8" s="71">
        <v>137.19999999999999</v>
      </c>
      <c r="AN8" s="71">
        <v>140.6</v>
      </c>
      <c r="AO8" s="71">
        <v>143.4</v>
      </c>
      <c r="AP8" s="71">
        <v>146.4</v>
      </c>
      <c r="AQ8" s="71">
        <v>149</v>
      </c>
      <c r="AR8" s="71">
        <v>151.5</v>
      </c>
      <c r="AS8" s="71">
        <v>155.4</v>
      </c>
      <c r="AT8" s="71">
        <v>159.5</v>
      </c>
      <c r="AU8" s="71">
        <v>168.9</v>
      </c>
      <c r="AV8" s="71">
        <v>177.6</v>
      </c>
      <c r="AW8" s="71">
        <v>189.8</v>
      </c>
      <c r="AX8" s="71">
        <v>200.6</v>
      </c>
      <c r="AY8" s="71">
        <v>210</v>
      </c>
      <c r="AZ8" s="71">
        <v>217.2</v>
      </c>
      <c r="BA8" s="71">
        <v>219.4</v>
      </c>
      <c r="BB8" s="71">
        <v>214.5</v>
      </c>
      <c r="BC8" s="71">
        <v>211.8</v>
      </c>
      <c r="BD8" s="71">
        <v>211</v>
      </c>
      <c r="BE8" s="71">
        <v>211.7</v>
      </c>
      <c r="BF8" s="71">
        <v>212.3</v>
      </c>
      <c r="BG8" s="71">
        <v>214.3</v>
      </c>
      <c r="BH8" s="71">
        <v>219.9</v>
      </c>
      <c r="BI8" s="71">
        <v>224.7</v>
      </c>
      <c r="BJ8" s="71">
        <v>230.2</v>
      </c>
      <c r="BK8" s="71">
        <v>235.6</v>
      </c>
      <c r="BL8" s="71">
        <v>243</v>
      </c>
      <c r="BM8" s="71">
        <v>249</v>
      </c>
      <c r="BN8" s="71">
        <v>254.1</v>
      </c>
      <c r="BO8" s="71">
        <v>259.3</v>
      </c>
      <c r="BP8" s="71">
        <v>263.89999999999998</v>
      </c>
    </row>
    <row r="9" spans="1:68" x14ac:dyDescent="0.25">
      <c r="A9" s="70" t="s">
        <v>669</v>
      </c>
      <c r="B9" s="70" t="s">
        <v>670</v>
      </c>
      <c r="C9" s="71">
        <v>89.09</v>
      </c>
      <c r="D9" s="71">
        <v>90.97</v>
      </c>
      <c r="E9" s="71">
        <v>91.71</v>
      </c>
      <c r="F9" s="71">
        <v>90.75</v>
      </c>
      <c r="G9" s="71">
        <v>89.88</v>
      </c>
      <c r="H9" s="71">
        <v>91.91</v>
      </c>
      <c r="I9" s="71">
        <v>88.87</v>
      </c>
      <c r="J9" s="71">
        <v>85.71</v>
      </c>
      <c r="K9" s="71">
        <v>85.72</v>
      </c>
      <c r="L9" s="71">
        <v>86.97</v>
      </c>
      <c r="M9" s="71">
        <v>87.24</v>
      </c>
      <c r="N9" s="71">
        <v>86.84</v>
      </c>
      <c r="O9" s="71">
        <v>88.02</v>
      </c>
      <c r="P9" s="71">
        <v>91.17</v>
      </c>
      <c r="Q9" s="71">
        <v>91.21</v>
      </c>
      <c r="R9" s="71">
        <v>89.95</v>
      </c>
      <c r="S9" s="71">
        <v>91.22</v>
      </c>
      <c r="T9" s="71">
        <v>94.69</v>
      </c>
      <c r="U9" s="71">
        <v>94.21</v>
      </c>
      <c r="V9" s="71">
        <v>93.83</v>
      </c>
      <c r="W9" s="71">
        <v>94.52</v>
      </c>
      <c r="X9" s="71">
        <v>100.15</v>
      </c>
      <c r="Y9" s="71">
        <v>102.58</v>
      </c>
      <c r="Z9" s="71">
        <v>102.75</v>
      </c>
      <c r="AA9" s="71">
        <v>99.3</v>
      </c>
      <c r="AB9" s="71">
        <v>104.22</v>
      </c>
      <c r="AC9" s="71">
        <v>107.65</v>
      </c>
      <c r="AD9" s="71">
        <v>107.06</v>
      </c>
      <c r="AE9" s="71">
        <v>105.29</v>
      </c>
      <c r="AF9" s="71">
        <v>109.77</v>
      </c>
      <c r="AG9" s="71">
        <v>112.31</v>
      </c>
      <c r="AH9" s="71">
        <v>111.61</v>
      </c>
      <c r="AI9" s="71">
        <v>111.6</v>
      </c>
      <c r="AJ9" s="71">
        <v>115.88</v>
      </c>
      <c r="AK9" s="71">
        <v>116.13</v>
      </c>
      <c r="AL9" s="71">
        <v>114.73</v>
      </c>
      <c r="AM9" s="71">
        <v>114.86</v>
      </c>
      <c r="AN9" s="71">
        <v>117.44</v>
      </c>
      <c r="AO9" s="71">
        <v>118.71</v>
      </c>
      <c r="AP9" s="71">
        <v>117.5</v>
      </c>
      <c r="AQ9" s="71">
        <v>118.27</v>
      </c>
      <c r="AR9" s="71">
        <v>120.79</v>
      </c>
      <c r="AS9" s="71">
        <v>123.65</v>
      </c>
      <c r="AT9" s="71">
        <v>125.98</v>
      </c>
      <c r="AU9" s="71">
        <v>129.02000000000001</v>
      </c>
      <c r="AV9" s="71">
        <v>136.22999999999999</v>
      </c>
      <c r="AW9" s="71">
        <v>139.81</v>
      </c>
      <c r="AX9" s="71">
        <v>140.05000000000001</v>
      </c>
      <c r="AY9" s="71">
        <v>141.46</v>
      </c>
      <c r="AZ9" s="71">
        <v>143.97999999999999</v>
      </c>
      <c r="BA9" s="71">
        <v>144.43</v>
      </c>
      <c r="BB9" s="71">
        <v>141.05000000000001</v>
      </c>
      <c r="BC9" s="71">
        <v>135.19</v>
      </c>
      <c r="BD9" s="71">
        <v>135.72999999999999</v>
      </c>
      <c r="BE9" s="71">
        <v>138.13</v>
      </c>
      <c r="BF9" s="71">
        <v>140.32</v>
      </c>
      <c r="BG9" s="71">
        <v>136.71</v>
      </c>
      <c r="BH9" s="71">
        <v>141</v>
      </c>
      <c r="BI9" s="71">
        <v>145.33000000000001</v>
      </c>
      <c r="BJ9" s="71">
        <v>145.63</v>
      </c>
      <c r="BK9" s="71">
        <v>148.78</v>
      </c>
      <c r="BL9" s="71">
        <v>151.32</v>
      </c>
      <c r="BM9" s="71">
        <v>154.55000000000001</v>
      </c>
      <c r="BN9" s="71">
        <v>156.71</v>
      </c>
      <c r="BO9" s="71">
        <v>161.05000000000001</v>
      </c>
      <c r="BP9" s="71">
        <v>165.56</v>
      </c>
    </row>
    <row r="10" spans="1:68" x14ac:dyDescent="0.25">
      <c r="A10" s="70" t="s">
        <v>671</v>
      </c>
      <c r="B10" s="70" t="s">
        <v>672</v>
      </c>
      <c r="C10" s="71">
        <v>83</v>
      </c>
      <c r="D10" s="71">
        <v>84.3</v>
      </c>
      <c r="E10" s="71">
        <v>84.4</v>
      </c>
      <c r="F10" s="71">
        <v>83.7</v>
      </c>
      <c r="G10" s="71">
        <v>86.1</v>
      </c>
      <c r="H10" s="71">
        <v>87.1</v>
      </c>
      <c r="I10" s="71">
        <v>86.7</v>
      </c>
      <c r="J10" s="71">
        <v>87.3</v>
      </c>
      <c r="K10" s="71">
        <v>88</v>
      </c>
      <c r="L10" s="71">
        <v>89.1</v>
      </c>
      <c r="M10" s="71">
        <v>90.4</v>
      </c>
      <c r="N10" s="71">
        <v>91.6</v>
      </c>
      <c r="O10" s="71">
        <v>91.3</v>
      </c>
      <c r="P10" s="71">
        <v>93.1</v>
      </c>
      <c r="Q10" s="71">
        <v>92.9</v>
      </c>
      <c r="R10" s="71">
        <v>93</v>
      </c>
      <c r="S10" s="71">
        <v>93.8</v>
      </c>
      <c r="T10" s="71">
        <v>95.7</v>
      </c>
      <c r="U10" s="71">
        <v>96.2</v>
      </c>
      <c r="V10" s="71">
        <v>96.2</v>
      </c>
      <c r="W10" s="71">
        <v>97.8</v>
      </c>
      <c r="X10" s="71">
        <v>99.9</v>
      </c>
      <c r="Y10" s="71">
        <v>100.4</v>
      </c>
      <c r="Z10" s="71">
        <v>101.8</v>
      </c>
      <c r="AA10" s="71">
        <v>103.9</v>
      </c>
      <c r="AB10" s="71">
        <v>106.9</v>
      </c>
      <c r="AC10" s="71">
        <v>108.8</v>
      </c>
      <c r="AD10" s="71">
        <v>110.4</v>
      </c>
      <c r="AE10" s="71">
        <v>110.9</v>
      </c>
      <c r="AF10" s="71">
        <v>113.1</v>
      </c>
      <c r="AG10" s="71">
        <v>115</v>
      </c>
      <c r="AH10" s="71">
        <v>117.3</v>
      </c>
      <c r="AI10" s="71">
        <v>118.3</v>
      </c>
      <c r="AJ10" s="71">
        <v>120.6</v>
      </c>
      <c r="AK10" s="71">
        <v>123.1</v>
      </c>
      <c r="AL10" s="71">
        <v>124.6</v>
      </c>
      <c r="AM10" s="71">
        <v>124.6</v>
      </c>
      <c r="AN10" s="71">
        <v>127.8</v>
      </c>
      <c r="AO10" s="71">
        <v>129.6</v>
      </c>
      <c r="AP10" s="71">
        <v>132.69999999999999</v>
      </c>
      <c r="AQ10" s="71">
        <v>133.80000000000001</v>
      </c>
      <c r="AR10" s="71">
        <v>136.19999999999999</v>
      </c>
      <c r="AS10" s="71">
        <v>140.30000000000001</v>
      </c>
      <c r="AT10" s="71">
        <v>144.30000000000001</v>
      </c>
      <c r="AU10" s="71">
        <v>146.30000000000001</v>
      </c>
      <c r="AV10" s="71">
        <v>151.80000000000001</v>
      </c>
      <c r="AW10" s="71">
        <v>158.19999999999999</v>
      </c>
      <c r="AX10" s="71">
        <v>162.5</v>
      </c>
      <c r="AY10" s="71">
        <v>164.1</v>
      </c>
      <c r="AZ10" s="71">
        <v>167.4</v>
      </c>
      <c r="BA10" s="71">
        <v>166.3</v>
      </c>
      <c r="BB10" s="71">
        <v>158.5</v>
      </c>
      <c r="BC10" s="71">
        <v>153.69999999999999</v>
      </c>
      <c r="BD10" s="71">
        <v>151.6</v>
      </c>
      <c r="BE10" s="71">
        <v>149.30000000000001</v>
      </c>
      <c r="BF10" s="71">
        <v>146.4</v>
      </c>
      <c r="BG10" s="71">
        <v>145.80000000000001</v>
      </c>
      <c r="BH10" s="71">
        <v>147.80000000000001</v>
      </c>
      <c r="BI10" s="71">
        <v>149</v>
      </c>
      <c r="BJ10" s="71">
        <v>149.19999999999999</v>
      </c>
      <c r="BK10" s="71">
        <v>151.30000000000001</v>
      </c>
      <c r="BL10" s="71">
        <v>152.6</v>
      </c>
      <c r="BM10" s="71">
        <v>153.69999999999999</v>
      </c>
      <c r="BN10" s="71">
        <v>153</v>
      </c>
      <c r="BO10" s="71">
        <v>153.1</v>
      </c>
      <c r="BP10" s="71">
        <v>153.5</v>
      </c>
    </row>
    <row r="11" spans="1:68" x14ac:dyDescent="0.25">
      <c r="A11" s="70" t="s">
        <v>673</v>
      </c>
      <c r="B11" s="70" t="s">
        <v>674</v>
      </c>
      <c r="C11" s="71">
        <v>62.84</v>
      </c>
      <c r="D11" s="71">
        <v>63.42</v>
      </c>
      <c r="E11" s="71">
        <v>65.819999999999993</v>
      </c>
      <c r="F11" s="71">
        <v>63.51</v>
      </c>
      <c r="G11" s="71">
        <v>67.03</v>
      </c>
      <c r="H11" s="71">
        <v>68.98</v>
      </c>
      <c r="I11" s="71">
        <v>70.290000000000006</v>
      </c>
      <c r="J11" s="71">
        <v>70.98</v>
      </c>
      <c r="K11" s="71">
        <v>71.91</v>
      </c>
      <c r="L11" s="71">
        <v>74.27</v>
      </c>
      <c r="M11" s="71">
        <v>76.17</v>
      </c>
      <c r="N11" s="71">
        <v>75.13</v>
      </c>
      <c r="O11" s="71">
        <v>77.45</v>
      </c>
      <c r="P11" s="71">
        <v>80.3</v>
      </c>
      <c r="Q11" s="71">
        <v>84.6</v>
      </c>
      <c r="R11" s="71">
        <v>86.82</v>
      </c>
      <c r="S11" s="71">
        <v>91.01</v>
      </c>
      <c r="T11" s="71">
        <v>91.98</v>
      </c>
      <c r="U11" s="71">
        <v>95.77</v>
      </c>
      <c r="V11" s="71">
        <v>95.57</v>
      </c>
      <c r="W11" s="71">
        <v>98.31</v>
      </c>
      <c r="X11" s="71">
        <v>101.6</v>
      </c>
      <c r="Y11" s="71">
        <v>99.63</v>
      </c>
      <c r="Z11" s="71">
        <v>100.46</v>
      </c>
      <c r="AA11" s="71">
        <v>100.32</v>
      </c>
      <c r="AB11" s="71">
        <v>103.47</v>
      </c>
      <c r="AC11" s="71">
        <v>106.98</v>
      </c>
      <c r="AD11" s="71">
        <v>108.21</v>
      </c>
      <c r="AE11" s="71">
        <v>108.08</v>
      </c>
      <c r="AF11" s="71">
        <v>108.42</v>
      </c>
      <c r="AG11" s="71">
        <v>112.06</v>
      </c>
      <c r="AH11" s="71">
        <v>113.49</v>
      </c>
      <c r="AI11" s="71">
        <v>115.17</v>
      </c>
      <c r="AJ11" s="71">
        <v>116.43</v>
      </c>
      <c r="AK11" s="71">
        <v>116.71</v>
      </c>
      <c r="AL11" s="71">
        <v>119.96</v>
      </c>
      <c r="AM11" s="71">
        <v>121.99</v>
      </c>
      <c r="AN11" s="71">
        <v>123.14</v>
      </c>
      <c r="AO11" s="71">
        <v>126.16</v>
      </c>
      <c r="AP11" s="71">
        <v>129.79</v>
      </c>
      <c r="AQ11" s="71">
        <v>135.97999999999999</v>
      </c>
      <c r="AR11" s="71">
        <v>128.1</v>
      </c>
      <c r="AS11" s="71">
        <v>131.08000000000001</v>
      </c>
      <c r="AT11" s="71">
        <v>136.01</v>
      </c>
      <c r="AU11" s="71">
        <v>144.93</v>
      </c>
      <c r="AV11" s="71">
        <v>148.69</v>
      </c>
      <c r="AW11" s="71">
        <v>153.71</v>
      </c>
      <c r="AX11" s="71">
        <v>163.78</v>
      </c>
      <c r="AY11" s="71">
        <v>175.37</v>
      </c>
      <c r="AZ11" s="71">
        <v>189.36</v>
      </c>
      <c r="BA11" s="71">
        <v>190.94</v>
      </c>
      <c r="BB11" s="71">
        <v>191.38</v>
      </c>
      <c r="BC11" s="71">
        <v>191.43</v>
      </c>
      <c r="BD11" s="71">
        <v>198.79</v>
      </c>
      <c r="BE11" s="71">
        <v>198.26</v>
      </c>
      <c r="BF11" s="71">
        <v>202.4</v>
      </c>
      <c r="BG11" s="71">
        <v>206.38</v>
      </c>
      <c r="BH11" s="71">
        <v>212.1</v>
      </c>
      <c r="BI11" s="71">
        <v>211.03</v>
      </c>
      <c r="BJ11" s="71">
        <v>209.64</v>
      </c>
      <c r="BK11" s="71">
        <v>215.9</v>
      </c>
      <c r="BL11" s="71">
        <v>223.74</v>
      </c>
      <c r="BM11" s="71">
        <v>221.98</v>
      </c>
      <c r="BN11" s="71">
        <v>221.27</v>
      </c>
      <c r="BO11" s="71">
        <v>228.72</v>
      </c>
      <c r="BP11" s="71">
        <v>236.72</v>
      </c>
    </row>
    <row r="12" spans="1:68" x14ac:dyDescent="0.25">
      <c r="A12" s="70" t="s">
        <v>675</v>
      </c>
      <c r="B12" s="70" t="s">
        <v>676</v>
      </c>
      <c r="C12" s="71">
        <v>111.53</v>
      </c>
      <c r="D12" s="71">
        <v>107.73</v>
      </c>
      <c r="E12" s="71">
        <v>104.59</v>
      </c>
      <c r="F12" s="71">
        <v>99.98</v>
      </c>
      <c r="G12" s="71">
        <v>95.45</v>
      </c>
      <c r="H12" s="71">
        <v>90.5</v>
      </c>
      <c r="I12" s="71">
        <v>85.12</v>
      </c>
      <c r="J12" s="71">
        <v>80.38</v>
      </c>
      <c r="K12" s="71">
        <v>76.760000000000005</v>
      </c>
      <c r="L12" s="71">
        <v>75</v>
      </c>
      <c r="M12" s="71">
        <v>75.89</v>
      </c>
      <c r="N12" s="71">
        <v>76.5</v>
      </c>
      <c r="O12" s="71">
        <v>74.319999999999993</v>
      </c>
      <c r="P12" s="71">
        <v>74.33</v>
      </c>
      <c r="Q12" s="71">
        <v>78.52</v>
      </c>
      <c r="R12" s="71">
        <v>80.77</v>
      </c>
      <c r="S12" s="71">
        <v>82.04</v>
      </c>
      <c r="T12" s="71">
        <v>86.62</v>
      </c>
      <c r="U12" s="71">
        <v>93.63</v>
      </c>
      <c r="V12" s="71">
        <v>96.59</v>
      </c>
      <c r="W12" s="71">
        <v>96.43</v>
      </c>
      <c r="X12" s="71">
        <v>98.6</v>
      </c>
      <c r="Y12" s="71">
        <v>101.73</v>
      </c>
      <c r="Z12" s="71">
        <v>103.25</v>
      </c>
      <c r="AA12" s="71">
        <v>103.67</v>
      </c>
      <c r="AB12" s="71">
        <v>104.79</v>
      </c>
      <c r="AC12" s="71">
        <v>109.33</v>
      </c>
      <c r="AD12" s="71">
        <v>112.06</v>
      </c>
      <c r="AE12" s="71">
        <v>113.36</v>
      </c>
      <c r="AF12" s="71">
        <v>115.86</v>
      </c>
      <c r="AG12" s="71">
        <v>122.18</v>
      </c>
      <c r="AH12" s="71">
        <v>125.15</v>
      </c>
      <c r="AI12" s="71">
        <v>127.34</v>
      </c>
      <c r="AJ12" s="71">
        <v>130.44</v>
      </c>
      <c r="AK12" s="71">
        <v>133.31</v>
      </c>
      <c r="AL12" s="71">
        <v>134.22999999999999</v>
      </c>
      <c r="AM12" s="71">
        <v>132.97999999999999</v>
      </c>
      <c r="AN12" s="71">
        <v>133.69999999999999</v>
      </c>
      <c r="AO12" s="71">
        <v>135.63</v>
      </c>
      <c r="AP12" s="71">
        <v>135.32</v>
      </c>
      <c r="AQ12" s="71">
        <v>134.30000000000001</v>
      </c>
      <c r="AR12" s="71">
        <v>134.15</v>
      </c>
      <c r="AS12" s="71">
        <v>134.55000000000001</v>
      </c>
      <c r="AT12" s="71">
        <v>136.28</v>
      </c>
      <c r="AU12" s="71">
        <v>138.34</v>
      </c>
      <c r="AV12" s="71">
        <v>141.65</v>
      </c>
      <c r="AW12" s="71">
        <v>148.81</v>
      </c>
      <c r="AX12" s="71">
        <v>155.1</v>
      </c>
      <c r="AY12" s="71">
        <v>159.07</v>
      </c>
      <c r="AZ12" s="71">
        <v>161.88999999999999</v>
      </c>
      <c r="BA12" s="71">
        <v>166.47</v>
      </c>
      <c r="BB12" s="71">
        <v>168.41</v>
      </c>
      <c r="BC12" s="71">
        <v>167.16</v>
      </c>
      <c r="BD12" s="71">
        <v>166.3</v>
      </c>
      <c r="BE12" s="71">
        <v>168.79</v>
      </c>
      <c r="BF12" s="71">
        <v>173.69</v>
      </c>
      <c r="BG12" s="71">
        <v>177.7</v>
      </c>
      <c r="BH12" s="71">
        <v>180.34</v>
      </c>
      <c r="BI12" s="71">
        <v>185.5</v>
      </c>
      <c r="BJ12" s="71">
        <v>189.97</v>
      </c>
      <c r="BK12" s="71">
        <v>191.83</v>
      </c>
      <c r="BL12" s="71">
        <v>194.34</v>
      </c>
      <c r="BM12" s="71">
        <v>199.36</v>
      </c>
      <c r="BN12" s="71">
        <v>203.23</v>
      </c>
      <c r="BO12" s="71">
        <v>204.94</v>
      </c>
      <c r="BP12" s="71">
        <v>205.94</v>
      </c>
    </row>
    <row r="13" spans="1:68" x14ac:dyDescent="0.25">
      <c r="A13" s="70" t="s">
        <v>677</v>
      </c>
      <c r="B13" s="70" t="s">
        <v>678</v>
      </c>
      <c r="C13" s="71">
        <v>134.08000000000001</v>
      </c>
      <c r="D13" s="71">
        <v>136.26</v>
      </c>
      <c r="E13" s="71">
        <v>134.01</v>
      </c>
      <c r="F13" s="71">
        <v>133.86000000000001</v>
      </c>
      <c r="G13" s="71">
        <v>129.31</v>
      </c>
      <c r="H13" s="71">
        <v>127.76</v>
      </c>
      <c r="I13" s="71">
        <v>123.2</v>
      </c>
      <c r="J13" s="71">
        <v>116.8</v>
      </c>
      <c r="K13" s="71">
        <v>110.97</v>
      </c>
      <c r="L13" s="71">
        <v>107.37</v>
      </c>
      <c r="M13" s="71">
        <v>103.36</v>
      </c>
      <c r="N13" s="71">
        <v>101.91</v>
      </c>
      <c r="O13" s="71">
        <v>96.75</v>
      </c>
      <c r="P13" s="71">
        <v>95.98</v>
      </c>
      <c r="Q13" s="71">
        <v>96.72</v>
      </c>
      <c r="R13" s="71">
        <v>95.5</v>
      </c>
      <c r="S13" s="71">
        <v>95.2</v>
      </c>
      <c r="T13" s="71">
        <v>96.78</v>
      </c>
      <c r="U13" s="71">
        <v>96.99</v>
      </c>
      <c r="V13" s="71">
        <v>97.18</v>
      </c>
      <c r="W13" s="71">
        <v>96.67</v>
      </c>
      <c r="X13" s="71">
        <v>100.67</v>
      </c>
      <c r="Y13" s="71">
        <v>101.34</v>
      </c>
      <c r="Z13" s="71">
        <v>101.31</v>
      </c>
      <c r="AA13" s="71">
        <v>102.74</v>
      </c>
      <c r="AB13" s="71">
        <v>104.55</v>
      </c>
      <c r="AC13" s="71">
        <v>105.41</v>
      </c>
      <c r="AD13" s="71">
        <v>105.78</v>
      </c>
      <c r="AE13" s="71">
        <v>108.2</v>
      </c>
      <c r="AF13" s="71">
        <v>110.39</v>
      </c>
      <c r="AG13" s="71">
        <v>112.43</v>
      </c>
      <c r="AH13" s="71">
        <v>113.39</v>
      </c>
      <c r="AI13" s="71">
        <v>114.96</v>
      </c>
      <c r="AJ13" s="71">
        <v>117.9</v>
      </c>
      <c r="AK13" s="71">
        <v>120.48</v>
      </c>
      <c r="AL13" s="71">
        <v>120.97</v>
      </c>
      <c r="AM13" s="71">
        <v>122.88</v>
      </c>
      <c r="AN13" s="71">
        <v>124.27</v>
      </c>
      <c r="AO13" s="71">
        <v>126.26</v>
      </c>
      <c r="AP13" s="71">
        <v>125.44</v>
      </c>
      <c r="AQ13" s="71">
        <v>126.92</v>
      </c>
      <c r="AR13" s="71">
        <v>126.98</v>
      </c>
      <c r="AS13" s="71">
        <v>128.56</v>
      </c>
      <c r="AT13" s="71">
        <v>127.55</v>
      </c>
      <c r="AU13" s="71">
        <v>128.12</v>
      </c>
      <c r="AV13" s="71">
        <v>131.15</v>
      </c>
      <c r="AW13" s="71">
        <v>133.91999999999999</v>
      </c>
      <c r="AX13" s="71">
        <v>135.58000000000001</v>
      </c>
      <c r="AY13" s="71">
        <v>139.05000000000001</v>
      </c>
      <c r="AZ13" s="71">
        <v>141.71</v>
      </c>
      <c r="BA13" s="71">
        <v>144.15</v>
      </c>
      <c r="BB13" s="71">
        <v>142.99</v>
      </c>
      <c r="BC13" s="71">
        <v>143.97999999999999</v>
      </c>
      <c r="BD13" s="71">
        <v>146.97</v>
      </c>
      <c r="BE13" s="71">
        <v>150.68</v>
      </c>
      <c r="BF13" s="71">
        <v>149.13</v>
      </c>
      <c r="BG13" s="71">
        <v>153.18</v>
      </c>
      <c r="BH13" s="71">
        <v>158.63</v>
      </c>
      <c r="BI13" s="71">
        <v>163.12</v>
      </c>
      <c r="BJ13" s="71">
        <v>166.07</v>
      </c>
      <c r="BK13" s="71">
        <v>172</v>
      </c>
      <c r="BL13" s="71">
        <v>178.89</v>
      </c>
      <c r="BM13" s="71">
        <v>184.06</v>
      </c>
      <c r="BN13" s="71">
        <v>187.45</v>
      </c>
      <c r="BO13" s="71">
        <v>194.06</v>
      </c>
      <c r="BP13" s="71">
        <v>200.6</v>
      </c>
    </row>
    <row r="14" spans="1:68" x14ac:dyDescent="0.25">
      <c r="A14" s="70" t="s">
        <v>679</v>
      </c>
      <c r="B14" s="70" t="s">
        <v>680</v>
      </c>
      <c r="C14" s="71">
        <v>96.66</v>
      </c>
      <c r="D14" s="71">
        <v>98.6</v>
      </c>
      <c r="E14" s="71">
        <v>101.26</v>
      </c>
      <c r="F14" s="71">
        <v>102.45</v>
      </c>
      <c r="G14" s="71">
        <v>103.13</v>
      </c>
      <c r="H14" s="71">
        <v>105.14</v>
      </c>
      <c r="I14" s="71">
        <v>107.28</v>
      </c>
      <c r="J14" s="71">
        <v>106.28</v>
      </c>
      <c r="K14" s="71">
        <v>104.87</v>
      </c>
      <c r="L14" s="71">
        <v>104.94</v>
      </c>
      <c r="M14" s="71">
        <v>105.61</v>
      </c>
      <c r="N14" s="71">
        <v>104.1</v>
      </c>
      <c r="O14" s="71">
        <v>102.83</v>
      </c>
      <c r="P14" s="71">
        <v>102.73</v>
      </c>
      <c r="Q14" s="71">
        <v>103.64</v>
      </c>
      <c r="R14" s="71">
        <v>102.52</v>
      </c>
      <c r="S14" s="71">
        <v>101.33</v>
      </c>
      <c r="T14" s="71">
        <v>101.53</v>
      </c>
      <c r="U14" s="71">
        <v>102.29</v>
      </c>
      <c r="V14" s="71">
        <v>100.28</v>
      </c>
      <c r="W14" s="71">
        <v>99.38</v>
      </c>
      <c r="X14" s="71">
        <v>99.55</v>
      </c>
      <c r="Y14" s="71">
        <v>100.92</v>
      </c>
      <c r="Z14" s="71">
        <v>100.15</v>
      </c>
      <c r="AA14" s="71">
        <v>99.73</v>
      </c>
      <c r="AB14" s="71">
        <v>100.24</v>
      </c>
      <c r="AC14" s="71">
        <v>102.36</v>
      </c>
      <c r="AD14" s="71">
        <v>101.84</v>
      </c>
      <c r="AE14" s="71">
        <v>102.53</v>
      </c>
      <c r="AF14" s="71">
        <v>103.53</v>
      </c>
      <c r="AG14" s="71">
        <v>105.65</v>
      </c>
      <c r="AH14" s="71">
        <v>105.24</v>
      </c>
      <c r="AI14" s="71">
        <v>105.51</v>
      </c>
      <c r="AJ14" s="71">
        <v>106.42</v>
      </c>
      <c r="AK14" s="71">
        <v>108.65</v>
      </c>
      <c r="AL14" s="71">
        <v>108.58</v>
      </c>
      <c r="AM14" s="71">
        <v>108.55</v>
      </c>
      <c r="AN14" s="71">
        <v>109.85</v>
      </c>
      <c r="AO14" s="71">
        <v>112.33</v>
      </c>
      <c r="AP14" s="71">
        <v>112.69</v>
      </c>
      <c r="AQ14" s="71">
        <v>113.87</v>
      </c>
      <c r="AR14" s="71">
        <v>115.52</v>
      </c>
      <c r="AS14" s="71">
        <v>117.8</v>
      </c>
      <c r="AT14" s="71">
        <v>119.27</v>
      </c>
      <c r="AU14" s="71">
        <v>120.22</v>
      </c>
      <c r="AV14" s="71">
        <v>122.53</v>
      </c>
      <c r="AW14" s="71">
        <v>126.24</v>
      </c>
      <c r="AX14" s="71">
        <v>127.52</v>
      </c>
      <c r="AY14" s="71">
        <v>128.6</v>
      </c>
      <c r="AZ14" s="71">
        <v>130.83000000000001</v>
      </c>
      <c r="BA14" s="71">
        <v>134.34</v>
      </c>
      <c r="BB14" s="71">
        <v>133.5</v>
      </c>
      <c r="BC14" s="71">
        <v>132.32</v>
      </c>
      <c r="BD14" s="71">
        <v>131.72</v>
      </c>
      <c r="BE14" s="71">
        <v>132.25</v>
      </c>
      <c r="BF14" s="71">
        <v>128.72999999999999</v>
      </c>
      <c r="BG14" s="71">
        <v>125.96</v>
      </c>
      <c r="BH14" s="71">
        <v>125.68</v>
      </c>
      <c r="BI14" s="71">
        <v>127.64</v>
      </c>
      <c r="BJ14" s="71">
        <v>126.28</v>
      </c>
      <c r="BK14" s="71">
        <v>126.54</v>
      </c>
      <c r="BL14" s="71">
        <v>126.54</v>
      </c>
      <c r="BM14" s="71">
        <v>128.47999999999999</v>
      </c>
      <c r="BN14" s="71">
        <v>127.46</v>
      </c>
      <c r="BO14" s="71">
        <v>126.56</v>
      </c>
      <c r="BP14" s="71">
        <v>125.54</v>
      </c>
    </row>
    <row r="15" spans="1:68" x14ac:dyDescent="0.25">
      <c r="A15" s="70" t="s">
        <v>681</v>
      </c>
      <c r="B15" s="70" t="s">
        <v>682</v>
      </c>
      <c r="C15" s="71">
        <v>112.08</v>
      </c>
      <c r="D15" s="71">
        <v>110.54</v>
      </c>
      <c r="E15" s="71">
        <v>109.63</v>
      </c>
      <c r="F15" s="71">
        <v>109.78</v>
      </c>
      <c r="G15" s="71">
        <v>108.82</v>
      </c>
      <c r="H15" s="71">
        <v>110.42</v>
      </c>
      <c r="I15" s="71">
        <v>111.22</v>
      </c>
      <c r="J15" s="71">
        <v>111.86</v>
      </c>
      <c r="K15" s="71">
        <v>111.2</v>
      </c>
      <c r="L15" s="71">
        <v>109.66</v>
      </c>
      <c r="M15" s="71">
        <v>108.94</v>
      </c>
      <c r="N15" s="71">
        <v>105.37</v>
      </c>
      <c r="O15" s="71">
        <v>105</v>
      </c>
      <c r="P15" s="71">
        <v>104.49</v>
      </c>
      <c r="Q15" s="71">
        <v>104.68</v>
      </c>
      <c r="R15" s="71">
        <v>103.48</v>
      </c>
      <c r="S15" s="71">
        <v>102.88</v>
      </c>
      <c r="T15" s="71">
        <v>103.73</v>
      </c>
      <c r="U15" s="71">
        <v>102.83</v>
      </c>
      <c r="V15" s="71">
        <v>101.93</v>
      </c>
      <c r="W15" s="71">
        <v>101.08</v>
      </c>
      <c r="X15" s="71">
        <v>99.19</v>
      </c>
      <c r="Y15" s="71">
        <v>99.8</v>
      </c>
      <c r="Z15" s="71">
        <v>99.94</v>
      </c>
      <c r="AA15" s="71">
        <v>101.24</v>
      </c>
      <c r="AB15" s="71">
        <v>100.5</v>
      </c>
      <c r="AC15" s="71">
        <v>101.47</v>
      </c>
      <c r="AD15" s="71">
        <v>100.93</v>
      </c>
      <c r="AE15" s="71">
        <v>101.06</v>
      </c>
      <c r="AF15" s="71">
        <v>104.75</v>
      </c>
      <c r="AG15" s="71">
        <v>105.38</v>
      </c>
      <c r="AH15" s="71">
        <v>108.76</v>
      </c>
      <c r="AI15" s="71">
        <v>109.86</v>
      </c>
      <c r="AJ15" s="71">
        <v>109.92</v>
      </c>
      <c r="AK15" s="71">
        <v>113.13</v>
      </c>
      <c r="AL15" s="71">
        <v>114.29</v>
      </c>
      <c r="AM15" s="71">
        <v>118.53</v>
      </c>
      <c r="AN15" s="71">
        <v>121.17</v>
      </c>
      <c r="AO15" s="71">
        <v>121.83</v>
      </c>
      <c r="AP15" s="71">
        <v>125.03</v>
      </c>
      <c r="AQ15" s="71">
        <v>128.49</v>
      </c>
      <c r="AR15" s="71">
        <v>130.77000000000001</v>
      </c>
      <c r="AS15" s="71">
        <v>130.12</v>
      </c>
      <c r="AT15" s="71">
        <v>132.93</v>
      </c>
      <c r="AU15" s="71">
        <v>134.65</v>
      </c>
      <c r="AV15" s="71">
        <v>139.41999999999999</v>
      </c>
      <c r="AW15" s="71">
        <v>141.86000000000001</v>
      </c>
      <c r="AX15" s="71">
        <v>145.54</v>
      </c>
      <c r="AY15" s="71">
        <v>153.12</v>
      </c>
      <c r="AZ15" s="71">
        <v>158.52000000000001</v>
      </c>
      <c r="BA15" s="71">
        <v>162.86000000000001</v>
      </c>
      <c r="BB15" s="71">
        <v>170.23</v>
      </c>
      <c r="BC15" s="71">
        <v>174.41</v>
      </c>
      <c r="BD15" s="71">
        <v>180.6</v>
      </c>
      <c r="BE15" s="71">
        <v>180.57</v>
      </c>
      <c r="BF15" s="71">
        <v>186.92</v>
      </c>
      <c r="BG15" s="71">
        <v>189.95</v>
      </c>
      <c r="BH15" s="71">
        <v>198.65</v>
      </c>
      <c r="BI15" s="71">
        <v>203.54</v>
      </c>
      <c r="BJ15" s="71">
        <v>205.61</v>
      </c>
      <c r="BK15" s="71">
        <v>215.27</v>
      </c>
      <c r="BL15" s="71">
        <v>224.14</v>
      </c>
      <c r="BM15" s="71">
        <v>230.67</v>
      </c>
      <c r="BN15" s="71">
        <v>238.27</v>
      </c>
      <c r="BO15" s="71">
        <v>246.07</v>
      </c>
      <c r="BP15" s="71">
        <v>252.62</v>
      </c>
    </row>
    <row r="16" spans="1:68" x14ac:dyDescent="0.25">
      <c r="A16" s="70" t="s">
        <v>683</v>
      </c>
      <c r="B16" s="70" t="s">
        <v>684</v>
      </c>
      <c r="C16" s="71">
        <v>116.8</v>
      </c>
      <c r="D16" s="71">
        <v>117.9</v>
      </c>
      <c r="E16" s="71">
        <v>118.8</v>
      </c>
      <c r="F16" s="71">
        <v>118.9</v>
      </c>
      <c r="G16" s="71">
        <v>118.3</v>
      </c>
      <c r="H16" s="71">
        <v>120.7</v>
      </c>
      <c r="I16" s="71">
        <v>120.3</v>
      </c>
      <c r="J16" s="71">
        <v>119.5</v>
      </c>
      <c r="K16" s="71">
        <v>119</v>
      </c>
      <c r="L16" s="71">
        <v>118.1</v>
      </c>
      <c r="M16" s="71">
        <v>115.9</v>
      </c>
      <c r="N16" s="71">
        <v>113.6</v>
      </c>
      <c r="O16" s="71">
        <v>110.5</v>
      </c>
      <c r="P16" s="71">
        <v>110.2</v>
      </c>
      <c r="Q16" s="71">
        <v>108.6</v>
      </c>
      <c r="R16" s="71">
        <v>107.1</v>
      </c>
      <c r="S16" s="71">
        <v>105.7</v>
      </c>
      <c r="T16" s="71">
        <v>104.7</v>
      </c>
      <c r="U16" s="71">
        <v>103.5</v>
      </c>
      <c r="V16" s="71">
        <v>101.9</v>
      </c>
      <c r="W16" s="71">
        <v>99.7</v>
      </c>
      <c r="X16" s="71">
        <v>99.8</v>
      </c>
      <c r="Y16" s="71">
        <v>100.7</v>
      </c>
      <c r="Z16" s="71">
        <v>99.8</v>
      </c>
      <c r="AA16" s="71">
        <v>99.8</v>
      </c>
      <c r="AB16" s="71">
        <v>100.5</v>
      </c>
      <c r="AC16" s="71">
        <v>100.7</v>
      </c>
      <c r="AD16" s="71">
        <v>100</v>
      </c>
      <c r="AE16" s="71">
        <v>99.1</v>
      </c>
      <c r="AF16" s="71">
        <v>99.6</v>
      </c>
      <c r="AG16" s="71">
        <v>99.2</v>
      </c>
      <c r="AH16" s="71">
        <v>98.8</v>
      </c>
      <c r="AI16" s="71">
        <v>98.6</v>
      </c>
      <c r="AJ16" s="71">
        <v>99.2</v>
      </c>
      <c r="AK16" s="71">
        <v>98.4</v>
      </c>
      <c r="AL16" s="71">
        <v>98.3</v>
      </c>
      <c r="AM16" s="71">
        <v>97.7</v>
      </c>
      <c r="AN16" s="71">
        <v>99.1</v>
      </c>
      <c r="AO16" s="71">
        <v>98.8</v>
      </c>
      <c r="AP16" s="71">
        <v>98.5</v>
      </c>
      <c r="AQ16" s="71">
        <v>99.4</v>
      </c>
      <c r="AR16" s="71">
        <v>102.4</v>
      </c>
      <c r="AS16" s="71">
        <v>99.8</v>
      </c>
      <c r="AT16" s="71">
        <v>100</v>
      </c>
      <c r="AU16" s="71">
        <v>101.1</v>
      </c>
      <c r="AV16" s="71">
        <v>102.8</v>
      </c>
      <c r="AW16" s="71">
        <v>103.9</v>
      </c>
      <c r="AX16" s="71">
        <v>104</v>
      </c>
      <c r="AY16" s="71">
        <v>105.7</v>
      </c>
      <c r="AZ16" s="71">
        <v>108.1</v>
      </c>
      <c r="BA16" s="71">
        <v>106.9</v>
      </c>
      <c r="BB16" s="71">
        <v>106.8</v>
      </c>
      <c r="BC16" s="71">
        <v>106.8</v>
      </c>
      <c r="BD16" s="71">
        <v>108.8</v>
      </c>
      <c r="BE16" s="71">
        <v>108.7</v>
      </c>
      <c r="BF16" s="71">
        <v>108.7</v>
      </c>
      <c r="BG16" s="71">
        <v>108.5</v>
      </c>
      <c r="BH16" s="71">
        <v>112</v>
      </c>
      <c r="BI16" s="71">
        <v>112.8</v>
      </c>
      <c r="BJ16" s="71">
        <v>113.5</v>
      </c>
      <c r="BK16" s="71">
        <v>113.3</v>
      </c>
      <c r="BL16" s="71">
        <v>116.4</v>
      </c>
      <c r="BM16" s="71">
        <v>117</v>
      </c>
      <c r="BN16" s="71">
        <v>118</v>
      </c>
      <c r="BO16" s="71">
        <v>119.1</v>
      </c>
      <c r="BP16" s="71">
        <v>121</v>
      </c>
    </row>
    <row r="17" spans="1:68" x14ac:dyDescent="0.25">
      <c r="A17" s="70" t="s">
        <v>685</v>
      </c>
      <c r="B17" s="70" t="s">
        <v>686</v>
      </c>
      <c r="C17" s="71">
        <v>114.37</v>
      </c>
      <c r="D17" s="71">
        <v>112.79</v>
      </c>
      <c r="E17" s="71">
        <v>112.39</v>
      </c>
      <c r="F17" s="71">
        <v>112.05</v>
      </c>
      <c r="G17" s="71">
        <v>111.56</v>
      </c>
      <c r="H17" s="71">
        <v>113.99</v>
      </c>
      <c r="I17" s="71">
        <v>111.22</v>
      </c>
      <c r="J17" s="71">
        <v>107.6</v>
      </c>
      <c r="K17" s="71">
        <v>106.4</v>
      </c>
      <c r="L17" s="71">
        <v>106.02</v>
      </c>
      <c r="M17" s="71">
        <v>110.14</v>
      </c>
      <c r="N17" s="71">
        <v>108.22</v>
      </c>
      <c r="O17" s="71">
        <v>104.54</v>
      </c>
      <c r="P17" s="71">
        <v>104.77</v>
      </c>
      <c r="Q17" s="71">
        <v>103.05</v>
      </c>
      <c r="R17" s="71">
        <v>100.78</v>
      </c>
      <c r="S17" s="71">
        <v>98.08</v>
      </c>
      <c r="T17" s="71">
        <v>103.55</v>
      </c>
      <c r="U17" s="71">
        <v>102.7</v>
      </c>
      <c r="V17" s="71">
        <v>101.56</v>
      </c>
      <c r="W17" s="71">
        <v>97.52</v>
      </c>
      <c r="X17" s="71">
        <v>100.59</v>
      </c>
      <c r="Y17" s="71">
        <v>102.49</v>
      </c>
      <c r="Z17" s="71">
        <v>99.4</v>
      </c>
      <c r="AA17" s="71">
        <v>96.27</v>
      </c>
      <c r="AB17" s="71">
        <v>96.59</v>
      </c>
      <c r="AC17" s="71">
        <v>101.84</v>
      </c>
      <c r="AD17" s="71">
        <v>104.59</v>
      </c>
      <c r="AE17" s="71">
        <v>100.02</v>
      </c>
      <c r="AF17" s="71">
        <v>106.32</v>
      </c>
      <c r="AG17" s="71">
        <v>106.5</v>
      </c>
      <c r="AH17" s="71">
        <v>105.08</v>
      </c>
      <c r="AI17" s="71">
        <v>102.43</v>
      </c>
      <c r="AJ17" s="71">
        <v>100.34</v>
      </c>
      <c r="AK17" s="71">
        <v>105.05</v>
      </c>
      <c r="AL17" s="71">
        <v>104.51</v>
      </c>
      <c r="AM17" s="71">
        <v>110.15</v>
      </c>
      <c r="AN17" s="71">
        <v>115.86</v>
      </c>
      <c r="AO17" s="71">
        <v>110.85</v>
      </c>
      <c r="AP17" s="71">
        <v>109.95</v>
      </c>
      <c r="AQ17" s="71">
        <v>115.55</v>
      </c>
      <c r="AR17" s="71">
        <v>118.83</v>
      </c>
      <c r="AS17" s="71">
        <v>115.51</v>
      </c>
      <c r="AT17" s="71">
        <v>120.06</v>
      </c>
      <c r="AU17" s="71">
        <v>110.02</v>
      </c>
      <c r="AV17" s="71">
        <v>116.01</v>
      </c>
      <c r="AW17" s="71">
        <v>120.59</v>
      </c>
      <c r="AX17" s="71">
        <v>116.19</v>
      </c>
      <c r="AY17" s="71">
        <v>117.59</v>
      </c>
      <c r="AZ17" s="71">
        <v>120.21</v>
      </c>
      <c r="BA17" s="71">
        <v>130.94</v>
      </c>
      <c r="BB17" s="71">
        <v>124.14</v>
      </c>
      <c r="BC17" s="71">
        <v>131.69</v>
      </c>
      <c r="BD17" s="71">
        <v>132.19999999999999</v>
      </c>
      <c r="BE17" s="71">
        <v>136.52000000000001</v>
      </c>
      <c r="BF17" s="71">
        <v>137.97999999999999</v>
      </c>
      <c r="BG17" s="71">
        <v>143.52000000000001</v>
      </c>
      <c r="BH17" s="71">
        <v>143.34</v>
      </c>
      <c r="BI17" s="71">
        <v>146.76</v>
      </c>
      <c r="BJ17" s="71">
        <v>144.19999999999999</v>
      </c>
      <c r="BK17" s="71">
        <v>150.25</v>
      </c>
      <c r="BL17" s="71">
        <v>147.47999999999999</v>
      </c>
      <c r="BM17" s="71">
        <v>152.93</v>
      </c>
      <c r="BN17" s="71">
        <v>152.91</v>
      </c>
      <c r="BO17" s="71">
        <v>155.34</v>
      </c>
      <c r="BP17" s="71">
        <v>159.13</v>
      </c>
    </row>
    <row r="18" spans="1:68" x14ac:dyDescent="0.25">
      <c r="A18" s="70" t="s">
        <v>687</v>
      </c>
      <c r="B18" s="70" t="s">
        <v>688</v>
      </c>
      <c r="C18" s="71">
        <v>78.52</v>
      </c>
      <c r="D18" s="71">
        <v>78.8</v>
      </c>
      <c r="E18" s="71">
        <v>80.83</v>
      </c>
      <c r="F18" s="71">
        <v>83.25</v>
      </c>
      <c r="G18" s="71">
        <v>86.98</v>
      </c>
      <c r="H18" s="71">
        <v>88.51</v>
      </c>
      <c r="I18" s="71">
        <v>91.36</v>
      </c>
      <c r="J18" s="71">
        <v>88.05</v>
      </c>
      <c r="K18" s="71">
        <v>89.22</v>
      </c>
      <c r="L18" s="71">
        <v>90.28</v>
      </c>
      <c r="M18" s="71">
        <v>92.54</v>
      </c>
      <c r="N18" s="71">
        <v>93.41</v>
      </c>
      <c r="O18" s="71">
        <v>93.52</v>
      </c>
      <c r="P18" s="71">
        <v>97.37</v>
      </c>
      <c r="Q18" s="71">
        <v>98.52</v>
      </c>
      <c r="R18" s="71">
        <v>101.08</v>
      </c>
      <c r="S18" s="71">
        <v>103.39</v>
      </c>
      <c r="T18" s="71">
        <v>104.9</v>
      </c>
      <c r="U18" s="71">
        <v>109.04</v>
      </c>
      <c r="V18" s="71">
        <v>96.57</v>
      </c>
      <c r="W18" s="71">
        <v>96.63</v>
      </c>
      <c r="X18" s="71">
        <v>100.06</v>
      </c>
      <c r="Y18" s="71">
        <v>100.4</v>
      </c>
      <c r="Z18" s="71">
        <v>102.91</v>
      </c>
      <c r="AA18" s="71">
        <v>103.49</v>
      </c>
      <c r="AB18" s="71">
        <v>109.52</v>
      </c>
      <c r="AC18" s="71">
        <v>110.04</v>
      </c>
      <c r="AD18" s="71">
        <v>110.9</v>
      </c>
      <c r="AE18" s="71">
        <v>113.11</v>
      </c>
      <c r="AF18" s="71">
        <v>119.53</v>
      </c>
      <c r="AG18" s="71">
        <v>119.72</v>
      </c>
      <c r="AH18" s="71">
        <v>119.69</v>
      </c>
      <c r="AI18" s="71">
        <v>126.02</v>
      </c>
      <c r="AJ18" s="71">
        <v>129.91</v>
      </c>
      <c r="AK18" s="71">
        <v>128.34</v>
      </c>
      <c r="AL18" s="71">
        <v>132.93</v>
      </c>
      <c r="AM18" s="71">
        <v>134.04</v>
      </c>
      <c r="AN18" s="71">
        <v>140.19</v>
      </c>
      <c r="AO18" s="71">
        <v>144.58000000000001</v>
      </c>
      <c r="AP18" s="71">
        <v>144.69</v>
      </c>
      <c r="AQ18" s="71">
        <v>145.77000000000001</v>
      </c>
      <c r="AR18" s="71">
        <v>142.30000000000001</v>
      </c>
      <c r="AS18" s="71">
        <v>147.08000000000001</v>
      </c>
      <c r="AT18" s="71">
        <v>147.91999999999999</v>
      </c>
      <c r="AU18" s="71">
        <v>149.97</v>
      </c>
      <c r="AV18" s="71">
        <v>159.51</v>
      </c>
      <c r="AW18" s="71">
        <v>165.31</v>
      </c>
      <c r="AX18" s="71">
        <v>171.79</v>
      </c>
      <c r="AY18" s="71">
        <v>176.06</v>
      </c>
      <c r="AZ18" s="71">
        <v>185.56</v>
      </c>
      <c r="BA18" s="71">
        <v>187.79</v>
      </c>
      <c r="BB18" s="71">
        <v>186.61</v>
      </c>
      <c r="BC18" s="71">
        <v>186.4</v>
      </c>
      <c r="BD18" s="71">
        <v>195.54</v>
      </c>
      <c r="BE18" s="71">
        <v>193.46</v>
      </c>
      <c r="BF18" s="71">
        <v>188.14</v>
      </c>
      <c r="BG18" s="71">
        <v>193.14</v>
      </c>
      <c r="BH18" s="71">
        <v>196.94</v>
      </c>
      <c r="BI18" s="71">
        <v>203.62</v>
      </c>
      <c r="BJ18" s="71">
        <v>201.9</v>
      </c>
      <c r="BK18" s="71">
        <v>203.64</v>
      </c>
      <c r="BL18" s="71">
        <v>209.67</v>
      </c>
      <c r="BM18" s="71">
        <v>219.79</v>
      </c>
      <c r="BN18" s="71">
        <v>223.11</v>
      </c>
      <c r="BO18" s="71">
        <v>224.65</v>
      </c>
      <c r="BP18" s="71">
        <v>233.49</v>
      </c>
    </row>
    <row r="19" spans="1:68" x14ac:dyDescent="0.25">
      <c r="A19" s="70" t="s">
        <v>689</v>
      </c>
      <c r="B19" s="70" t="s">
        <v>690</v>
      </c>
      <c r="C19" s="71">
        <v>82.75</v>
      </c>
      <c r="D19" s="71">
        <v>84.57</v>
      </c>
      <c r="E19" s="71">
        <v>83.94</v>
      </c>
      <c r="F19" s="71">
        <v>85.55</v>
      </c>
      <c r="G19" s="71">
        <v>89.2</v>
      </c>
      <c r="H19" s="71">
        <v>89.88</v>
      </c>
      <c r="I19" s="71">
        <v>89.67</v>
      </c>
      <c r="J19" s="71">
        <v>90.31</v>
      </c>
      <c r="K19" s="71">
        <v>89.99</v>
      </c>
      <c r="L19" s="71">
        <v>89.05</v>
      </c>
      <c r="M19" s="71">
        <v>89.94</v>
      </c>
      <c r="N19" s="71">
        <v>89.25</v>
      </c>
      <c r="O19" s="71">
        <v>89.86</v>
      </c>
      <c r="P19" s="71">
        <v>91.2</v>
      </c>
      <c r="Q19" s="71">
        <v>89.6</v>
      </c>
      <c r="R19" s="71">
        <v>91.92</v>
      </c>
      <c r="S19" s="71">
        <v>93.33</v>
      </c>
      <c r="T19" s="71">
        <v>97.11</v>
      </c>
      <c r="U19" s="71">
        <v>98.68</v>
      </c>
      <c r="V19" s="71">
        <v>96.76</v>
      </c>
      <c r="W19" s="71">
        <v>97.49</v>
      </c>
      <c r="X19" s="71">
        <v>100.49</v>
      </c>
      <c r="Y19" s="71">
        <v>102.07</v>
      </c>
      <c r="Z19" s="71">
        <v>99.95</v>
      </c>
      <c r="AA19" s="71">
        <v>100.78</v>
      </c>
      <c r="AB19" s="71">
        <v>103.91</v>
      </c>
      <c r="AC19" s="71">
        <v>107.48</v>
      </c>
      <c r="AD19" s="71">
        <v>109.43</v>
      </c>
      <c r="AE19" s="71">
        <v>111.07</v>
      </c>
      <c r="AF19" s="71">
        <v>114.52</v>
      </c>
      <c r="AG19" s="71">
        <v>116.66</v>
      </c>
      <c r="AH19" s="71">
        <v>116.94</v>
      </c>
      <c r="AI19" s="71">
        <v>119.78</v>
      </c>
      <c r="AJ19" s="71">
        <v>123</v>
      </c>
      <c r="AK19" s="71">
        <v>124.35</v>
      </c>
      <c r="AL19" s="71">
        <v>125.59</v>
      </c>
      <c r="AM19" s="71">
        <v>129.19999999999999</v>
      </c>
      <c r="AN19" s="71">
        <v>131.11000000000001</v>
      </c>
      <c r="AO19" s="71">
        <v>132.36000000000001</v>
      </c>
      <c r="AP19" s="71">
        <v>133.77000000000001</v>
      </c>
      <c r="AQ19" s="71">
        <v>137.26</v>
      </c>
      <c r="AR19" s="71">
        <v>140.25</v>
      </c>
      <c r="AS19" s="71">
        <v>140.85</v>
      </c>
      <c r="AT19" s="71">
        <v>146.35</v>
      </c>
      <c r="AU19" s="71">
        <v>153.69</v>
      </c>
      <c r="AV19" s="71">
        <v>158.87</v>
      </c>
      <c r="AW19" s="71">
        <v>167.44</v>
      </c>
      <c r="AX19" s="71">
        <v>175.36</v>
      </c>
      <c r="AY19" s="71">
        <v>183.12</v>
      </c>
      <c r="AZ19" s="71">
        <v>193.91</v>
      </c>
      <c r="BA19" s="71">
        <v>199.7</v>
      </c>
      <c r="BB19" s="71">
        <v>203.46</v>
      </c>
      <c r="BC19" s="71">
        <v>207.18</v>
      </c>
      <c r="BD19" s="71">
        <v>212.05</v>
      </c>
      <c r="BE19" s="71">
        <v>217.15</v>
      </c>
      <c r="BF19" s="71">
        <v>220.4</v>
      </c>
      <c r="BG19" s="71">
        <v>227.7</v>
      </c>
      <c r="BH19" s="71">
        <v>234.01</v>
      </c>
      <c r="BI19" s="71">
        <v>236.4</v>
      </c>
      <c r="BJ19" s="71">
        <v>241.98</v>
      </c>
      <c r="BK19" s="71">
        <v>247.69</v>
      </c>
      <c r="BL19" s="71">
        <v>254.53</v>
      </c>
      <c r="BM19" s="71">
        <v>262.01</v>
      </c>
      <c r="BN19" s="71">
        <v>268.22000000000003</v>
      </c>
      <c r="BO19" s="71">
        <v>277.17</v>
      </c>
      <c r="BP19" s="71">
        <v>291.02</v>
      </c>
    </row>
    <row r="20" spans="1:68" x14ac:dyDescent="0.25">
      <c r="A20" s="70" t="s">
        <v>691</v>
      </c>
      <c r="B20" s="70" t="s">
        <v>692</v>
      </c>
      <c r="C20" s="71">
        <v>80.11</v>
      </c>
      <c r="D20" s="71">
        <v>79</v>
      </c>
      <c r="E20" s="71">
        <v>80.209999999999994</v>
      </c>
      <c r="F20" s="71">
        <v>81.290000000000006</v>
      </c>
      <c r="G20" s="71">
        <v>80.94</v>
      </c>
      <c r="H20" s="71">
        <v>82.89</v>
      </c>
      <c r="I20" s="71">
        <v>82.88</v>
      </c>
      <c r="J20" s="71">
        <v>85.68</v>
      </c>
      <c r="K20" s="71">
        <v>84.61</v>
      </c>
      <c r="L20" s="71">
        <v>86.27</v>
      </c>
      <c r="M20" s="71">
        <v>86.5</v>
      </c>
      <c r="N20" s="71">
        <v>88.97</v>
      </c>
      <c r="O20" s="71">
        <v>89.17</v>
      </c>
      <c r="P20" s="71">
        <v>90.28</v>
      </c>
      <c r="Q20" s="71">
        <v>91.42</v>
      </c>
      <c r="R20" s="71">
        <v>92.75</v>
      </c>
      <c r="S20" s="71">
        <v>91.37</v>
      </c>
      <c r="T20" s="71">
        <v>94.74</v>
      </c>
      <c r="U20" s="71">
        <v>96</v>
      </c>
      <c r="V20" s="71">
        <v>97.46</v>
      </c>
      <c r="W20" s="71">
        <v>97.81</v>
      </c>
      <c r="X20" s="71">
        <v>99.82</v>
      </c>
      <c r="Y20" s="71">
        <v>101.29</v>
      </c>
      <c r="Z20" s="71">
        <v>101.08</v>
      </c>
      <c r="AA20" s="71">
        <v>102.67</v>
      </c>
      <c r="AB20" s="71">
        <v>105.56</v>
      </c>
      <c r="AC20" s="71">
        <v>107.14</v>
      </c>
      <c r="AD20" s="71">
        <v>108.92</v>
      </c>
      <c r="AE20" s="71">
        <v>110.06</v>
      </c>
      <c r="AF20" s="71">
        <v>112.25</v>
      </c>
      <c r="AG20" s="71">
        <v>112.32</v>
      </c>
      <c r="AH20" s="71">
        <v>113.72</v>
      </c>
      <c r="AI20" s="71">
        <v>117.94</v>
      </c>
      <c r="AJ20" s="71">
        <v>118.87</v>
      </c>
      <c r="AK20" s="71">
        <v>120.76</v>
      </c>
      <c r="AL20" s="71">
        <v>124.05</v>
      </c>
      <c r="AM20" s="71">
        <v>124.85</v>
      </c>
      <c r="AN20" s="71">
        <v>131.27000000000001</v>
      </c>
      <c r="AO20" s="71">
        <v>134.16999999999999</v>
      </c>
      <c r="AP20" s="71">
        <v>137.22</v>
      </c>
      <c r="AQ20" s="71">
        <v>142.68</v>
      </c>
      <c r="AR20" s="71">
        <v>148.65</v>
      </c>
      <c r="AS20" s="71">
        <v>152.74</v>
      </c>
      <c r="AT20" s="71">
        <v>160.07</v>
      </c>
      <c r="AU20" s="71">
        <v>167.14</v>
      </c>
      <c r="AV20" s="71">
        <v>168.7</v>
      </c>
      <c r="AW20" s="71">
        <v>173.19</v>
      </c>
      <c r="AX20" s="71">
        <v>179.44</v>
      </c>
      <c r="AY20" s="71">
        <v>184.23</v>
      </c>
      <c r="AZ20" s="71">
        <v>188.24</v>
      </c>
      <c r="BA20" s="71">
        <v>192.31</v>
      </c>
      <c r="BB20" s="71">
        <v>189.35</v>
      </c>
      <c r="BC20" s="71">
        <v>181.23</v>
      </c>
      <c r="BD20" s="71">
        <v>177.04</v>
      </c>
      <c r="BE20" s="71">
        <v>165.5</v>
      </c>
      <c r="BF20" s="71">
        <v>162.01</v>
      </c>
      <c r="BG20" s="71">
        <v>160.88</v>
      </c>
      <c r="BH20" s="71">
        <v>162.57</v>
      </c>
      <c r="BI20" s="71">
        <v>162.41999999999999</v>
      </c>
      <c r="BJ20" s="71">
        <v>164.22</v>
      </c>
      <c r="BK20" s="71">
        <v>162.44999999999999</v>
      </c>
      <c r="BL20" s="71">
        <v>170.08</v>
      </c>
      <c r="BM20" s="71">
        <v>163.99</v>
      </c>
      <c r="BN20" s="71">
        <v>164.04</v>
      </c>
      <c r="BO20" s="71">
        <v>164.58</v>
      </c>
      <c r="BP20" s="71">
        <v>166.4</v>
      </c>
    </row>
    <row r="21" spans="1:68" x14ac:dyDescent="0.25">
      <c r="A21" s="70" t="s">
        <v>693</v>
      </c>
      <c r="B21" s="70" t="s">
        <v>694</v>
      </c>
      <c r="C21" s="71">
        <v>94.69</v>
      </c>
      <c r="D21" s="71">
        <v>94.21</v>
      </c>
      <c r="E21" s="71">
        <v>93.75</v>
      </c>
      <c r="F21" s="71">
        <v>91.99</v>
      </c>
      <c r="G21" s="71">
        <v>91.73</v>
      </c>
      <c r="H21" s="71">
        <v>90.97</v>
      </c>
      <c r="I21" s="71">
        <v>89.75</v>
      </c>
      <c r="J21" s="71">
        <v>89.34</v>
      </c>
      <c r="K21" s="71">
        <v>90.21</v>
      </c>
      <c r="L21" s="71">
        <v>87.12</v>
      </c>
      <c r="M21" s="71">
        <v>86.39</v>
      </c>
      <c r="N21" s="71">
        <v>84.67</v>
      </c>
      <c r="O21" s="71">
        <v>84.95</v>
      </c>
      <c r="P21" s="71">
        <v>85.14</v>
      </c>
      <c r="Q21" s="71">
        <v>85.26</v>
      </c>
      <c r="R21" s="71">
        <v>84.13</v>
      </c>
      <c r="S21" s="71">
        <v>85.75</v>
      </c>
      <c r="T21" s="71">
        <v>87.55</v>
      </c>
      <c r="U21" s="71">
        <v>89.19</v>
      </c>
      <c r="V21" s="71">
        <v>91.22</v>
      </c>
      <c r="W21" s="71">
        <v>93.6</v>
      </c>
      <c r="X21" s="71">
        <v>98.69</v>
      </c>
      <c r="Y21" s="71">
        <v>103.06</v>
      </c>
      <c r="Z21" s="71">
        <v>104.65</v>
      </c>
      <c r="AA21" s="71">
        <v>109.39</v>
      </c>
      <c r="AB21" s="71">
        <v>111.97</v>
      </c>
      <c r="AC21" s="71">
        <v>115.2</v>
      </c>
      <c r="AD21" s="71">
        <v>116.95</v>
      </c>
      <c r="AE21" s="71">
        <v>122.24</v>
      </c>
      <c r="AF21" s="71">
        <v>125.48</v>
      </c>
      <c r="AG21" s="71">
        <v>129.28</v>
      </c>
      <c r="AH21" s="71">
        <v>131.96</v>
      </c>
      <c r="AI21" s="71">
        <v>138.65</v>
      </c>
      <c r="AJ21" s="71">
        <v>142.52000000000001</v>
      </c>
      <c r="AK21" s="71">
        <v>148.49</v>
      </c>
      <c r="AL21" s="71">
        <v>152.32</v>
      </c>
      <c r="AM21" s="71">
        <v>165.03</v>
      </c>
      <c r="AN21" s="71">
        <v>170.54</v>
      </c>
      <c r="AO21" s="71">
        <v>173.22</v>
      </c>
      <c r="AP21" s="71">
        <v>171.88</v>
      </c>
      <c r="AQ21" s="71">
        <v>178.74</v>
      </c>
      <c r="AR21" s="71">
        <v>174.9</v>
      </c>
      <c r="AS21" s="71">
        <v>181.59</v>
      </c>
      <c r="AT21" s="71">
        <v>179.08</v>
      </c>
      <c r="AU21" s="71">
        <v>195.95</v>
      </c>
      <c r="AV21" s="71">
        <v>204.4</v>
      </c>
      <c r="AW21" s="71">
        <v>211.94</v>
      </c>
      <c r="AX21" s="71">
        <v>219.86</v>
      </c>
      <c r="AY21" s="71">
        <v>241.42</v>
      </c>
      <c r="AZ21" s="71">
        <v>255.23</v>
      </c>
      <c r="BA21" s="71">
        <v>262.98</v>
      </c>
      <c r="BB21" s="71">
        <v>258.43</v>
      </c>
      <c r="BC21" s="71">
        <v>268.81</v>
      </c>
      <c r="BD21" s="71">
        <v>271.54000000000002</v>
      </c>
      <c r="BE21" s="71">
        <v>272.63</v>
      </c>
      <c r="BF21" s="71">
        <v>277.19</v>
      </c>
      <c r="BG21" s="71">
        <v>300.99</v>
      </c>
      <c r="BH21" s="71">
        <v>306.51</v>
      </c>
      <c r="BI21" s="71">
        <v>309.83</v>
      </c>
      <c r="BJ21" s="71">
        <v>322.11</v>
      </c>
      <c r="BK21" s="71">
        <v>346.09</v>
      </c>
      <c r="BL21" s="71">
        <v>353.65</v>
      </c>
      <c r="BM21" s="71">
        <v>377.09</v>
      </c>
      <c r="BN21" s="71">
        <v>389.63</v>
      </c>
      <c r="BO21" s="71">
        <v>394.98</v>
      </c>
      <c r="BP21" s="71">
        <v>389.61</v>
      </c>
    </row>
    <row r="22" spans="1:68" x14ac:dyDescent="0.25">
      <c r="A22" s="70" t="s">
        <v>695</v>
      </c>
      <c r="B22" s="70" t="s">
        <v>696</v>
      </c>
      <c r="C22" s="71">
        <v>91.5</v>
      </c>
      <c r="D22" s="71">
        <v>91.16</v>
      </c>
      <c r="E22" s="71">
        <v>94.04</v>
      </c>
      <c r="F22" s="71">
        <v>87.45</v>
      </c>
      <c r="G22" s="71">
        <v>88.65</v>
      </c>
      <c r="H22" s="71">
        <v>90.79</v>
      </c>
      <c r="I22" s="71">
        <v>91.03</v>
      </c>
      <c r="J22" s="71">
        <v>88.73</v>
      </c>
      <c r="K22" s="71">
        <v>90.5</v>
      </c>
      <c r="L22" s="71">
        <v>89.49</v>
      </c>
      <c r="M22" s="71">
        <v>96.03</v>
      </c>
      <c r="N22" s="71">
        <v>94.13</v>
      </c>
      <c r="O22" s="71">
        <v>91.37</v>
      </c>
      <c r="P22" s="71">
        <v>90.1</v>
      </c>
      <c r="Q22" s="71">
        <v>94.33</v>
      </c>
      <c r="R22" s="71">
        <v>92.83</v>
      </c>
      <c r="S22" s="71">
        <v>92.82</v>
      </c>
      <c r="T22" s="71">
        <v>92.73</v>
      </c>
      <c r="U22" s="71">
        <v>94.58</v>
      </c>
      <c r="V22" s="71">
        <v>97.92</v>
      </c>
      <c r="W22" s="71">
        <v>95.3</v>
      </c>
      <c r="X22" s="71">
        <v>96.07</v>
      </c>
      <c r="Y22" s="71">
        <v>102.72</v>
      </c>
      <c r="Z22" s="71">
        <v>105.92</v>
      </c>
      <c r="AA22" s="71">
        <v>100.29</v>
      </c>
      <c r="AB22" s="71">
        <v>102.78</v>
      </c>
      <c r="AC22" s="71">
        <v>107.62</v>
      </c>
      <c r="AD22" s="71">
        <v>111.12</v>
      </c>
      <c r="AE22" s="71">
        <v>105.61</v>
      </c>
      <c r="AF22" s="71">
        <v>108.88</v>
      </c>
      <c r="AG22" s="71">
        <v>113.02</v>
      </c>
      <c r="AH22" s="71">
        <v>116.59</v>
      </c>
      <c r="AI22" s="71">
        <v>111.25</v>
      </c>
      <c r="AJ22" s="71">
        <v>115.49</v>
      </c>
      <c r="AK22" s="71">
        <v>119.27</v>
      </c>
      <c r="AL22" s="71">
        <v>123.77</v>
      </c>
      <c r="AM22" s="71">
        <v>118.53</v>
      </c>
      <c r="AN22" s="71">
        <v>122.76</v>
      </c>
      <c r="AO22" s="71">
        <v>126.44</v>
      </c>
      <c r="AP22" s="71">
        <v>130.86000000000001</v>
      </c>
      <c r="AQ22" s="71">
        <v>125.06</v>
      </c>
      <c r="AR22" s="71">
        <v>127.57</v>
      </c>
      <c r="AS22" s="71">
        <v>129.81</v>
      </c>
      <c r="AT22" s="71">
        <v>133.01</v>
      </c>
      <c r="AU22" s="71">
        <v>130.82</v>
      </c>
      <c r="AV22" s="71">
        <v>134.41999999999999</v>
      </c>
      <c r="AW22" s="71">
        <v>137.52000000000001</v>
      </c>
      <c r="AX22" s="71">
        <v>138.99</v>
      </c>
      <c r="AY22" s="71">
        <v>139.69</v>
      </c>
      <c r="AZ22" s="71">
        <v>144.63</v>
      </c>
      <c r="BA22" s="71">
        <v>146.22999999999999</v>
      </c>
      <c r="BB22" s="71">
        <v>147.24</v>
      </c>
      <c r="BC22" s="71">
        <v>149.88999999999999</v>
      </c>
      <c r="BD22" s="71">
        <v>152.24</v>
      </c>
      <c r="BE22" s="71">
        <v>154.51</v>
      </c>
      <c r="BF22" s="71">
        <v>157.05000000000001</v>
      </c>
      <c r="BG22" s="71">
        <v>159.97999999999999</v>
      </c>
      <c r="BH22" s="71">
        <v>162.74</v>
      </c>
      <c r="BI22" s="71">
        <v>165.26</v>
      </c>
      <c r="BJ22" s="71">
        <v>167.1</v>
      </c>
      <c r="BK22" s="71">
        <v>169.46</v>
      </c>
      <c r="BL22" s="71">
        <v>171.92</v>
      </c>
      <c r="BM22" s="71">
        <v>175.11</v>
      </c>
      <c r="BN22" s="71">
        <v>177.69</v>
      </c>
      <c r="BO22" s="71">
        <v>180.93</v>
      </c>
      <c r="BP22" s="71">
        <v>183.86</v>
      </c>
    </row>
    <row r="23" spans="1:68" x14ac:dyDescent="0.25">
      <c r="A23" s="70" t="s">
        <v>697</v>
      </c>
      <c r="B23" s="70" t="s">
        <v>698</v>
      </c>
      <c r="C23" s="71">
        <v>111.67</v>
      </c>
      <c r="D23" s="71">
        <v>111.54</v>
      </c>
      <c r="E23" s="71">
        <v>111.68</v>
      </c>
      <c r="F23" s="71">
        <v>111.02</v>
      </c>
      <c r="G23" s="71">
        <v>111.19</v>
      </c>
      <c r="H23" s="71">
        <v>109.59</v>
      </c>
      <c r="I23" s="71">
        <v>109.17</v>
      </c>
      <c r="J23" s="71">
        <v>107.15</v>
      </c>
      <c r="K23" s="71">
        <v>105.19</v>
      </c>
      <c r="L23" s="71">
        <v>103.45</v>
      </c>
      <c r="M23" s="71">
        <v>99.39</v>
      </c>
      <c r="N23" s="71">
        <v>99.79</v>
      </c>
      <c r="O23" s="71">
        <v>97.07</v>
      </c>
      <c r="P23" s="71">
        <v>95.04</v>
      </c>
      <c r="Q23" s="71">
        <v>95.69</v>
      </c>
      <c r="R23" s="71">
        <v>95.42</v>
      </c>
      <c r="S23" s="71">
        <v>95.82</v>
      </c>
      <c r="T23" s="71">
        <v>96.37</v>
      </c>
      <c r="U23" s="71">
        <v>96.94</v>
      </c>
      <c r="V23" s="71">
        <v>97.31</v>
      </c>
      <c r="W23" s="71">
        <v>98.29</v>
      </c>
      <c r="X23" s="71">
        <v>99.2</v>
      </c>
      <c r="Y23" s="71">
        <v>101.02</v>
      </c>
      <c r="Z23" s="71">
        <v>101.5</v>
      </c>
      <c r="AA23" s="71">
        <v>102.52</v>
      </c>
      <c r="AB23" s="71">
        <v>104.03</v>
      </c>
      <c r="AC23" s="71">
        <v>106.58</v>
      </c>
      <c r="AD23" s="71">
        <v>108.03</v>
      </c>
      <c r="AE23" s="71">
        <v>110.2</v>
      </c>
      <c r="AF23" s="71">
        <v>112.06</v>
      </c>
      <c r="AG23" s="71">
        <v>115.22</v>
      </c>
      <c r="AH23" s="71">
        <v>117.74</v>
      </c>
      <c r="AI23" s="71">
        <v>120.32</v>
      </c>
      <c r="AJ23" s="71">
        <v>122.64</v>
      </c>
      <c r="AK23" s="71">
        <v>126.45</v>
      </c>
      <c r="AL23" s="71">
        <v>128.19999999999999</v>
      </c>
      <c r="AM23" s="71">
        <v>130.34</v>
      </c>
      <c r="AN23" s="71">
        <v>132.15</v>
      </c>
      <c r="AO23" s="71">
        <v>134.49</v>
      </c>
      <c r="AP23" s="71">
        <v>136.54</v>
      </c>
      <c r="AQ23" s="71">
        <v>139.30000000000001</v>
      </c>
      <c r="AR23" s="71">
        <v>142.6</v>
      </c>
      <c r="AS23" s="71">
        <v>146</v>
      </c>
      <c r="AT23" s="71">
        <v>148.37</v>
      </c>
      <c r="AU23" s="71">
        <v>153.72</v>
      </c>
      <c r="AV23" s="71">
        <v>160.55000000000001</v>
      </c>
      <c r="AW23" s="71">
        <v>169.59</v>
      </c>
      <c r="AX23" s="71">
        <v>175.9</v>
      </c>
      <c r="AY23" s="71">
        <v>182.94</v>
      </c>
      <c r="AZ23" s="71">
        <v>188.58</v>
      </c>
      <c r="BA23" s="71">
        <v>189.95</v>
      </c>
      <c r="BB23" s="71">
        <v>185.89</v>
      </c>
      <c r="BC23" s="71">
        <v>183.14</v>
      </c>
      <c r="BD23" s="71">
        <v>180.92</v>
      </c>
      <c r="BE23" s="71">
        <v>182.91</v>
      </c>
      <c r="BF23" s="71">
        <v>186.07</v>
      </c>
      <c r="BG23" s="71">
        <v>189.87</v>
      </c>
      <c r="BH23" s="71">
        <v>194.81</v>
      </c>
      <c r="BI23" s="71">
        <v>201.98</v>
      </c>
      <c r="BJ23" s="71">
        <v>206.31</v>
      </c>
      <c r="BK23" s="71">
        <v>210.27</v>
      </c>
      <c r="BL23" s="71">
        <v>213.35</v>
      </c>
      <c r="BM23" s="71">
        <v>217.95</v>
      </c>
      <c r="BN23" s="71">
        <v>219.02</v>
      </c>
      <c r="BO23" s="71">
        <v>221.43</v>
      </c>
      <c r="BP23" s="71">
        <v>222.62</v>
      </c>
    </row>
    <row r="24" spans="1:68" x14ac:dyDescent="0.25">
      <c r="A24" s="70" t="s">
        <v>699</v>
      </c>
      <c r="B24" s="70" t="s">
        <v>700</v>
      </c>
      <c r="C24" s="71">
        <v>75.05</v>
      </c>
      <c r="D24" s="71">
        <v>77.209999999999994</v>
      </c>
      <c r="E24" s="71">
        <v>78.19</v>
      </c>
      <c r="F24" s="71">
        <v>78.84</v>
      </c>
      <c r="G24" s="71">
        <v>78.959999999999994</v>
      </c>
      <c r="H24" s="71">
        <v>81.28</v>
      </c>
      <c r="I24" s="71">
        <v>82.59</v>
      </c>
      <c r="J24" s="71">
        <v>83.06</v>
      </c>
      <c r="K24" s="71">
        <v>85.3</v>
      </c>
      <c r="L24" s="71">
        <v>85.44</v>
      </c>
      <c r="M24" s="71">
        <v>88.71</v>
      </c>
      <c r="N24" s="71">
        <v>88</v>
      </c>
      <c r="O24" s="71">
        <v>89.06</v>
      </c>
      <c r="P24" s="71">
        <v>92.25</v>
      </c>
      <c r="Q24" s="71">
        <v>91.79</v>
      </c>
      <c r="R24" s="71">
        <v>91.68</v>
      </c>
      <c r="S24" s="71">
        <v>92.89</v>
      </c>
      <c r="T24" s="71">
        <v>94.35</v>
      </c>
      <c r="U24" s="71">
        <v>95.32</v>
      </c>
      <c r="V24" s="71">
        <v>96.14</v>
      </c>
      <c r="W24" s="71">
        <v>98.19</v>
      </c>
      <c r="X24" s="71">
        <v>99.97</v>
      </c>
      <c r="Y24" s="71">
        <v>101.23</v>
      </c>
      <c r="Z24" s="71">
        <v>100.61</v>
      </c>
      <c r="AA24" s="71">
        <v>104.04</v>
      </c>
      <c r="AB24" s="71">
        <v>106.7</v>
      </c>
      <c r="AC24" s="71">
        <v>108.08</v>
      </c>
      <c r="AD24" s="71">
        <v>108</v>
      </c>
      <c r="AE24" s="71">
        <v>109.76</v>
      </c>
      <c r="AF24" s="71">
        <v>112.46</v>
      </c>
      <c r="AG24" s="71">
        <v>113.67</v>
      </c>
      <c r="AH24" s="71">
        <v>112.65</v>
      </c>
      <c r="AI24" s="71">
        <v>115.13</v>
      </c>
      <c r="AJ24" s="71">
        <v>118.94</v>
      </c>
      <c r="AK24" s="71">
        <v>120.1</v>
      </c>
      <c r="AL24" s="71">
        <v>121.15</v>
      </c>
      <c r="AM24" s="71">
        <v>121.53</v>
      </c>
      <c r="AN24" s="71">
        <v>125.79</v>
      </c>
      <c r="AO24" s="71">
        <v>127.81</v>
      </c>
      <c r="AP24" s="71">
        <v>128.74</v>
      </c>
      <c r="AQ24" s="71">
        <v>131.26</v>
      </c>
      <c r="AR24" s="71">
        <v>134.09</v>
      </c>
      <c r="AS24" s="71">
        <v>138</v>
      </c>
      <c r="AT24" s="71">
        <v>138.71</v>
      </c>
      <c r="AU24" s="71">
        <v>144.08000000000001</v>
      </c>
      <c r="AV24" s="71">
        <v>149.12</v>
      </c>
      <c r="AW24" s="71">
        <v>153.52000000000001</v>
      </c>
      <c r="AX24" s="71">
        <v>157.34</v>
      </c>
      <c r="AY24" s="71">
        <v>164.63</v>
      </c>
      <c r="AZ24" s="71">
        <v>169.43</v>
      </c>
      <c r="BA24" s="71">
        <v>173.59</v>
      </c>
      <c r="BB24" s="71">
        <v>166.32</v>
      </c>
      <c r="BC24" s="71">
        <v>164.35</v>
      </c>
      <c r="BD24" s="71">
        <v>164.68</v>
      </c>
      <c r="BE24" s="71">
        <v>164.29</v>
      </c>
      <c r="BF24" s="71">
        <v>161.4</v>
      </c>
      <c r="BG24" s="71">
        <v>159.54</v>
      </c>
      <c r="BH24" s="71">
        <v>164.34</v>
      </c>
      <c r="BI24" s="71">
        <v>165.13</v>
      </c>
      <c r="BJ24" s="71">
        <v>163.22999999999999</v>
      </c>
      <c r="BK24" s="71">
        <v>165.17</v>
      </c>
      <c r="BL24" s="71">
        <v>166.95</v>
      </c>
      <c r="BM24" s="71">
        <v>167.87</v>
      </c>
      <c r="BN24" s="71">
        <v>168.24</v>
      </c>
      <c r="BO24" s="71">
        <v>169.8</v>
      </c>
      <c r="BP24" s="71">
        <v>175.42</v>
      </c>
    </row>
    <row r="25" spans="1:68" x14ac:dyDescent="0.25">
      <c r="A25" s="70" t="s">
        <v>701</v>
      </c>
      <c r="B25" s="70" t="s">
        <v>702</v>
      </c>
      <c r="C25" s="71">
        <v>104.6</v>
      </c>
      <c r="D25" s="71">
        <v>105.87</v>
      </c>
      <c r="E25" s="71">
        <v>106.02</v>
      </c>
      <c r="F25" s="71">
        <v>105.95</v>
      </c>
      <c r="G25" s="71">
        <v>105.88</v>
      </c>
      <c r="H25" s="71">
        <v>106.57</v>
      </c>
      <c r="I25" s="71">
        <v>105.41</v>
      </c>
      <c r="J25" s="71">
        <v>104.92</v>
      </c>
      <c r="K25" s="71">
        <v>103.5</v>
      </c>
      <c r="L25" s="71">
        <v>102.82</v>
      </c>
      <c r="M25" s="71">
        <v>101.41</v>
      </c>
      <c r="N25" s="71">
        <v>100.29</v>
      </c>
      <c r="O25" s="71">
        <v>97.7</v>
      </c>
      <c r="P25" s="71">
        <v>97.52</v>
      </c>
      <c r="Q25" s="71">
        <v>97.43</v>
      </c>
      <c r="R25" s="71">
        <v>97.49</v>
      </c>
      <c r="S25" s="71">
        <v>97.15</v>
      </c>
      <c r="T25" s="71">
        <v>99.3</v>
      </c>
      <c r="U25" s="71">
        <v>98.66</v>
      </c>
      <c r="V25" s="71">
        <v>98.89</v>
      </c>
      <c r="W25" s="71">
        <v>99.06</v>
      </c>
      <c r="X25" s="71">
        <v>100.43</v>
      </c>
      <c r="Y25" s="71">
        <v>100.63</v>
      </c>
      <c r="Z25" s="71">
        <v>99.88</v>
      </c>
      <c r="AA25" s="71">
        <v>100</v>
      </c>
      <c r="AB25" s="71">
        <v>100.84</v>
      </c>
      <c r="AC25" s="71">
        <v>102.73</v>
      </c>
      <c r="AD25" s="71">
        <v>103.86</v>
      </c>
      <c r="AE25" s="71">
        <v>103.33</v>
      </c>
      <c r="AF25" s="71">
        <v>105.44</v>
      </c>
      <c r="AG25" s="71">
        <v>106.5</v>
      </c>
      <c r="AH25" s="71">
        <v>107.86</v>
      </c>
      <c r="AI25" s="71">
        <v>109.48</v>
      </c>
      <c r="AJ25" s="71">
        <v>111.95</v>
      </c>
      <c r="AK25" s="71">
        <v>113.43</v>
      </c>
      <c r="AL25" s="71">
        <v>116.11</v>
      </c>
      <c r="AM25" s="71">
        <v>118.34</v>
      </c>
      <c r="AN25" s="71">
        <v>121.1</v>
      </c>
      <c r="AO25" s="71">
        <v>123.59</v>
      </c>
      <c r="AP25" s="71">
        <v>127.06</v>
      </c>
      <c r="AQ25" s="71">
        <v>131.66</v>
      </c>
      <c r="AR25" s="71">
        <v>134.31</v>
      </c>
      <c r="AS25" s="71">
        <v>137.06</v>
      </c>
      <c r="AT25" s="71">
        <v>138.41999999999999</v>
      </c>
      <c r="AU25" s="71">
        <v>141.16</v>
      </c>
      <c r="AV25" s="71">
        <v>145.5</v>
      </c>
      <c r="AW25" s="71">
        <v>149.28</v>
      </c>
      <c r="AX25" s="71">
        <v>155.15</v>
      </c>
      <c r="AY25" s="71">
        <v>160.30000000000001</v>
      </c>
      <c r="AZ25" s="71">
        <v>163.5</v>
      </c>
      <c r="BA25" s="71">
        <v>167.38</v>
      </c>
      <c r="BB25" s="71">
        <v>169.64</v>
      </c>
      <c r="BC25" s="71">
        <v>169.52</v>
      </c>
      <c r="BD25" s="71">
        <v>175</v>
      </c>
      <c r="BE25" s="71">
        <v>182.88</v>
      </c>
      <c r="BF25" s="71">
        <v>191.72</v>
      </c>
      <c r="BG25" s="71">
        <v>200.04</v>
      </c>
      <c r="BH25" s="71">
        <v>205.92</v>
      </c>
      <c r="BI25" s="71">
        <v>209.2</v>
      </c>
      <c r="BJ25" s="71">
        <v>211.65</v>
      </c>
      <c r="BK25" s="71">
        <v>213.2</v>
      </c>
      <c r="BL25" s="71">
        <v>215.65</v>
      </c>
      <c r="BM25" s="71">
        <v>217.54</v>
      </c>
      <c r="BN25" s="71">
        <v>220.82</v>
      </c>
      <c r="BO25" s="71">
        <v>225.89</v>
      </c>
      <c r="BP25" s="71">
        <v>229.22</v>
      </c>
    </row>
    <row r="26" spans="1:68" x14ac:dyDescent="0.25">
      <c r="A26" s="70" t="s">
        <v>703</v>
      </c>
      <c r="B26" s="70" t="s">
        <v>704</v>
      </c>
      <c r="C26" s="71">
        <v>107.74</v>
      </c>
      <c r="D26" s="71">
        <v>108.16</v>
      </c>
      <c r="E26" s="71">
        <v>107.32</v>
      </c>
      <c r="F26" s="71">
        <v>106.21</v>
      </c>
      <c r="G26" s="71">
        <v>105.45</v>
      </c>
      <c r="H26" s="71">
        <v>103.18</v>
      </c>
      <c r="I26" s="71">
        <v>101.49</v>
      </c>
      <c r="J26" s="71">
        <v>98.25</v>
      </c>
      <c r="K26" s="71">
        <v>96.84</v>
      </c>
      <c r="L26" s="71">
        <v>94.64</v>
      </c>
      <c r="M26" s="71">
        <v>93.7</v>
      </c>
      <c r="N26" s="71">
        <v>94.31</v>
      </c>
      <c r="O26" s="71">
        <v>92.45</v>
      </c>
      <c r="P26" s="71">
        <v>92.25</v>
      </c>
      <c r="Q26" s="71">
        <v>92.75</v>
      </c>
      <c r="R26" s="71">
        <v>94.89</v>
      </c>
      <c r="S26" s="71">
        <v>96.16</v>
      </c>
      <c r="T26" s="71">
        <v>97.7</v>
      </c>
      <c r="U26" s="71">
        <v>97.31</v>
      </c>
      <c r="V26" s="71">
        <v>96.98</v>
      </c>
      <c r="W26" s="71">
        <v>96.94</v>
      </c>
      <c r="X26" s="71">
        <v>100.57</v>
      </c>
      <c r="Y26" s="71">
        <v>100.65</v>
      </c>
      <c r="Z26" s="71">
        <v>101.84</v>
      </c>
      <c r="AA26" s="71">
        <v>103.67</v>
      </c>
      <c r="AB26" s="71">
        <v>106.91</v>
      </c>
      <c r="AC26" s="71">
        <v>108.31</v>
      </c>
      <c r="AD26" s="71">
        <v>109.57</v>
      </c>
      <c r="AE26" s="71">
        <v>111.89</v>
      </c>
      <c r="AF26" s="71">
        <v>115.51</v>
      </c>
      <c r="AG26" s="71">
        <v>119.6</v>
      </c>
      <c r="AH26" s="71">
        <v>121.06</v>
      </c>
      <c r="AI26" s="71">
        <v>125.58</v>
      </c>
      <c r="AJ26" s="71">
        <v>128.49</v>
      </c>
      <c r="AK26" s="71">
        <v>129.72</v>
      </c>
      <c r="AL26" s="71">
        <v>132.34</v>
      </c>
      <c r="AM26" s="71">
        <v>137.13999999999999</v>
      </c>
      <c r="AN26" s="71">
        <v>140.65</v>
      </c>
      <c r="AO26" s="71">
        <v>143.66999999999999</v>
      </c>
      <c r="AP26" s="71">
        <v>146.07</v>
      </c>
      <c r="AQ26" s="71">
        <v>151.66999999999999</v>
      </c>
      <c r="AR26" s="71">
        <v>154.34</v>
      </c>
      <c r="AS26" s="71">
        <v>153.61000000000001</v>
      </c>
      <c r="AT26" s="71">
        <v>157.69</v>
      </c>
      <c r="AU26" s="71">
        <v>161.69999999999999</v>
      </c>
      <c r="AV26" s="71">
        <v>166.4</v>
      </c>
      <c r="AW26" s="71">
        <v>171.3</v>
      </c>
      <c r="AX26" s="71">
        <v>175.96</v>
      </c>
      <c r="AY26" s="71">
        <v>182.64</v>
      </c>
      <c r="AZ26" s="71">
        <v>188.31</v>
      </c>
      <c r="BA26" s="71">
        <v>193.82</v>
      </c>
      <c r="BB26" s="71">
        <v>195.91</v>
      </c>
      <c r="BC26" s="71">
        <v>198.55</v>
      </c>
      <c r="BD26" s="71">
        <v>204.74</v>
      </c>
      <c r="BE26" s="71">
        <v>208.48</v>
      </c>
      <c r="BF26" s="71">
        <v>211.27</v>
      </c>
      <c r="BG26" s="71">
        <v>212.45</v>
      </c>
      <c r="BH26" s="71">
        <v>220.74</v>
      </c>
      <c r="BI26" s="71">
        <v>228.89</v>
      </c>
      <c r="BJ26" s="71">
        <v>235.68</v>
      </c>
      <c r="BK26" s="71">
        <v>247.05</v>
      </c>
      <c r="BL26" s="71">
        <v>258.77999999999997</v>
      </c>
      <c r="BM26" s="71">
        <v>269.35000000000002</v>
      </c>
      <c r="BN26" s="71">
        <v>280.20999999999998</v>
      </c>
      <c r="BO26" s="71">
        <v>290.98</v>
      </c>
      <c r="BP26" s="71">
        <v>301.43</v>
      </c>
    </row>
    <row r="27" spans="1:68" x14ac:dyDescent="0.25">
      <c r="A27" s="70" t="s">
        <v>705</v>
      </c>
      <c r="B27" s="70" t="s">
        <v>706</v>
      </c>
      <c r="C27" s="71">
        <v>123.93</v>
      </c>
      <c r="D27" s="71">
        <v>121.99</v>
      </c>
      <c r="E27" s="71">
        <v>117.48</v>
      </c>
      <c r="F27" s="71">
        <v>114.77</v>
      </c>
      <c r="G27" s="71">
        <v>110.14</v>
      </c>
      <c r="H27" s="71">
        <v>108.11</v>
      </c>
      <c r="I27" s="71">
        <v>102.31</v>
      </c>
      <c r="J27" s="71">
        <v>98.75</v>
      </c>
      <c r="K27" s="71">
        <v>101.74</v>
      </c>
      <c r="L27" s="71">
        <v>101.15</v>
      </c>
      <c r="M27" s="71">
        <v>97.44</v>
      </c>
      <c r="N27" s="71">
        <v>97.71</v>
      </c>
      <c r="O27" s="71">
        <v>100.99</v>
      </c>
      <c r="P27" s="71">
        <v>100.42</v>
      </c>
      <c r="Q27" s="71">
        <v>98.04</v>
      </c>
      <c r="R27" s="71">
        <v>97.59</v>
      </c>
      <c r="S27" s="71">
        <v>98.37</v>
      </c>
      <c r="T27" s="71">
        <v>96.88</v>
      </c>
      <c r="U27" s="71">
        <v>96.01</v>
      </c>
      <c r="V27" s="71">
        <v>97.62</v>
      </c>
      <c r="W27" s="71">
        <v>101.01</v>
      </c>
      <c r="X27" s="71">
        <v>99.76</v>
      </c>
      <c r="Y27" s="71">
        <v>98.87</v>
      </c>
      <c r="Z27" s="71">
        <v>100.36</v>
      </c>
      <c r="AA27" s="71">
        <v>103.65</v>
      </c>
      <c r="AB27" s="71">
        <v>106.59</v>
      </c>
      <c r="AC27" s="71">
        <v>105.86</v>
      </c>
      <c r="AD27" s="71">
        <v>107.7</v>
      </c>
      <c r="AE27" s="71">
        <v>108.96</v>
      </c>
      <c r="AF27" s="71">
        <v>114.27</v>
      </c>
      <c r="AG27" s="71">
        <v>112.44</v>
      </c>
      <c r="AH27" s="71">
        <v>113.75</v>
      </c>
      <c r="AI27" s="71">
        <v>116.1</v>
      </c>
      <c r="AJ27" s="71">
        <v>119.66</v>
      </c>
      <c r="AK27" s="71">
        <v>118.88</v>
      </c>
      <c r="AL27" s="71">
        <v>119.83</v>
      </c>
      <c r="AM27" s="71">
        <v>119.91</v>
      </c>
      <c r="AN27" s="71">
        <v>121.79</v>
      </c>
      <c r="AO27" s="71">
        <v>123.57</v>
      </c>
      <c r="AP27" s="71">
        <v>125.49</v>
      </c>
      <c r="AQ27" s="71">
        <v>129.62</v>
      </c>
      <c r="AR27" s="71">
        <v>129.77000000000001</v>
      </c>
      <c r="AS27" s="71">
        <v>126.38</v>
      </c>
      <c r="AT27" s="71">
        <v>127.97</v>
      </c>
      <c r="AU27" s="71">
        <v>131.44999999999999</v>
      </c>
      <c r="AV27" s="71">
        <v>133.61000000000001</v>
      </c>
      <c r="AW27" s="71">
        <v>133.78</v>
      </c>
      <c r="AX27" s="71">
        <v>137.51</v>
      </c>
      <c r="AY27" s="71">
        <v>139.82</v>
      </c>
      <c r="AZ27" s="71">
        <v>144.94</v>
      </c>
      <c r="BA27" s="71">
        <v>143.19999999999999</v>
      </c>
      <c r="BB27" s="71">
        <v>146.83000000000001</v>
      </c>
      <c r="BC27" s="71">
        <v>146.28</v>
      </c>
      <c r="BD27" s="71">
        <v>145.13999999999999</v>
      </c>
      <c r="BE27" s="71">
        <v>150.02000000000001</v>
      </c>
      <c r="BF27" s="71">
        <v>152.28</v>
      </c>
      <c r="BG27" s="71">
        <v>154.26</v>
      </c>
      <c r="BH27" s="71">
        <v>155.06</v>
      </c>
      <c r="BI27" s="71">
        <v>155.86000000000001</v>
      </c>
      <c r="BJ27" s="71">
        <v>158.36000000000001</v>
      </c>
      <c r="BK27" s="71">
        <v>161.75</v>
      </c>
      <c r="BL27" s="71">
        <v>162.38</v>
      </c>
      <c r="BM27" s="71">
        <v>166.14</v>
      </c>
      <c r="BN27" s="71">
        <v>168.99</v>
      </c>
      <c r="BO27" s="71">
        <v>174.41</v>
      </c>
      <c r="BP27" s="71">
        <v>182.04</v>
      </c>
    </row>
    <row r="28" spans="1:68" x14ac:dyDescent="0.25">
      <c r="A28" s="70" t="s">
        <v>707</v>
      </c>
      <c r="B28" s="70" t="s">
        <v>708</v>
      </c>
      <c r="C28" s="71">
        <v>117.41</v>
      </c>
      <c r="D28" s="71">
        <v>118.08</v>
      </c>
      <c r="E28" s="71">
        <v>116.53</v>
      </c>
      <c r="F28" s="71">
        <v>116.8</v>
      </c>
      <c r="G28" s="71">
        <v>122.24</v>
      </c>
      <c r="H28" s="71">
        <v>121.89</v>
      </c>
      <c r="I28" s="71">
        <v>119.01</v>
      </c>
      <c r="J28" s="71">
        <v>118.4</v>
      </c>
      <c r="K28" s="71">
        <v>113.6</v>
      </c>
      <c r="L28" s="71">
        <v>114.91</v>
      </c>
      <c r="M28" s="71">
        <v>111.9</v>
      </c>
      <c r="N28" s="71">
        <v>107.95</v>
      </c>
      <c r="O28" s="71">
        <v>108.72</v>
      </c>
      <c r="P28" s="71">
        <v>109.6</v>
      </c>
      <c r="Q28" s="71">
        <v>103.3</v>
      </c>
      <c r="R28" s="71">
        <v>103.22</v>
      </c>
      <c r="S28" s="71">
        <v>101.51</v>
      </c>
      <c r="T28" s="71">
        <v>98.84</v>
      </c>
      <c r="U28" s="71">
        <v>97.77</v>
      </c>
      <c r="V28" s="71">
        <v>98.69</v>
      </c>
      <c r="W28" s="71">
        <v>100.11</v>
      </c>
      <c r="X28" s="71">
        <v>102.38</v>
      </c>
      <c r="Y28" s="71">
        <v>98.77</v>
      </c>
      <c r="Z28" s="71">
        <v>98.74</v>
      </c>
      <c r="AA28" s="71">
        <v>100.94</v>
      </c>
      <c r="AB28" s="71">
        <v>102.84</v>
      </c>
      <c r="AC28" s="71">
        <v>103.69</v>
      </c>
      <c r="AD28" s="71">
        <v>105.54</v>
      </c>
      <c r="AE28" s="71">
        <v>107.68</v>
      </c>
      <c r="AF28" s="71">
        <v>111.33</v>
      </c>
      <c r="AG28" s="71">
        <v>112.17</v>
      </c>
      <c r="AH28" s="71">
        <v>115.96</v>
      </c>
      <c r="AI28" s="71">
        <v>118.04</v>
      </c>
      <c r="AJ28" s="71">
        <v>119.93</v>
      </c>
      <c r="AK28" s="71">
        <v>122.67</v>
      </c>
      <c r="AL28" s="71">
        <v>125.55</v>
      </c>
      <c r="AM28" s="71">
        <v>127.02</v>
      </c>
      <c r="AN28" s="71">
        <v>128.88</v>
      </c>
      <c r="AO28" s="71">
        <v>131.27000000000001</v>
      </c>
      <c r="AP28" s="71">
        <v>131.61000000000001</v>
      </c>
      <c r="AQ28" s="71">
        <v>132.99</v>
      </c>
      <c r="AR28" s="71">
        <v>135.56</v>
      </c>
      <c r="AS28" s="71">
        <v>135.65</v>
      </c>
      <c r="AT28" s="71">
        <v>138.43</v>
      </c>
      <c r="AU28" s="71">
        <v>142.65</v>
      </c>
      <c r="AV28" s="71">
        <v>149.21</v>
      </c>
      <c r="AW28" s="71">
        <v>153.15</v>
      </c>
      <c r="AX28" s="71">
        <v>160.26</v>
      </c>
      <c r="AY28" s="71">
        <v>166.93</v>
      </c>
      <c r="AZ28" s="71">
        <v>172.43</v>
      </c>
      <c r="BA28" s="71">
        <v>176.4</v>
      </c>
      <c r="BB28" s="71">
        <v>178.83</v>
      </c>
      <c r="BC28" s="71">
        <v>181.96</v>
      </c>
      <c r="BD28" s="71">
        <v>185.39</v>
      </c>
      <c r="BE28" s="71">
        <v>186.33</v>
      </c>
      <c r="BF28" s="71">
        <v>191.19</v>
      </c>
      <c r="BG28" s="71">
        <v>195.44</v>
      </c>
      <c r="BH28" s="71">
        <v>198.33</v>
      </c>
      <c r="BI28" s="71">
        <v>201.54</v>
      </c>
      <c r="BJ28" s="71">
        <v>205.71</v>
      </c>
      <c r="BK28" s="71">
        <v>208.11</v>
      </c>
      <c r="BL28" s="71">
        <v>214.67</v>
      </c>
      <c r="BM28" s="71">
        <v>215.89</v>
      </c>
      <c r="BN28" s="71">
        <v>220.92</v>
      </c>
      <c r="BO28" s="71">
        <v>227.45</v>
      </c>
      <c r="BP28" s="71">
        <v>234.23</v>
      </c>
    </row>
    <row r="29" spans="1:68" x14ac:dyDescent="0.25">
      <c r="A29" s="70" t="s">
        <v>709</v>
      </c>
      <c r="B29" s="70" t="s">
        <v>710</v>
      </c>
      <c r="C29" s="71">
        <v>97.83</v>
      </c>
      <c r="D29" s="71">
        <v>97.23</v>
      </c>
      <c r="E29" s="71">
        <v>96.53</v>
      </c>
      <c r="F29" s="71">
        <v>96.63</v>
      </c>
      <c r="G29" s="71">
        <v>96.78</v>
      </c>
      <c r="H29" s="71">
        <v>95.35</v>
      </c>
      <c r="I29" s="71">
        <v>95.84</v>
      </c>
      <c r="J29" s="71">
        <v>94.42</v>
      </c>
      <c r="K29" s="71">
        <v>93.74</v>
      </c>
      <c r="L29" s="71">
        <v>92.89</v>
      </c>
      <c r="M29" s="71">
        <v>93.51</v>
      </c>
      <c r="N29" s="71">
        <v>91.63</v>
      </c>
      <c r="O29" s="71">
        <v>93.72</v>
      </c>
      <c r="P29" s="71">
        <v>93.93</v>
      </c>
      <c r="Q29" s="71">
        <v>93.58</v>
      </c>
      <c r="R29" s="71">
        <v>93.52</v>
      </c>
      <c r="S29" s="71">
        <v>93.4</v>
      </c>
      <c r="T29" s="71">
        <v>94.91</v>
      </c>
      <c r="U29" s="71">
        <v>94.81</v>
      </c>
      <c r="V29" s="71">
        <v>96.7</v>
      </c>
      <c r="W29" s="71">
        <v>98.26</v>
      </c>
      <c r="X29" s="71">
        <v>100.16</v>
      </c>
      <c r="Y29" s="71">
        <v>100.23</v>
      </c>
      <c r="Z29" s="71">
        <v>101.34</v>
      </c>
      <c r="AA29" s="71">
        <v>103.15</v>
      </c>
      <c r="AB29" s="71">
        <v>106.06</v>
      </c>
      <c r="AC29" s="71">
        <v>107.73</v>
      </c>
      <c r="AD29" s="71">
        <v>109.72</v>
      </c>
      <c r="AE29" s="71">
        <v>106.88</v>
      </c>
      <c r="AF29" s="71">
        <v>113.01</v>
      </c>
      <c r="AG29" s="71">
        <v>115.6</v>
      </c>
      <c r="AH29" s="71">
        <v>116.16</v>
      </c>
      <c r="AI29" s="71">
        <v>119.56</v>
      </c>
      <c r="AJ29" s="71">
        <v>120.98</v>
      </c>
      <c r="AK29" s="71">
        <v>120.68</v>
      </c>
      <c r="AL29" s="71">
        <v>124.06</v>
      </c>
      <c r="AM29" s="71">
        <v>126.39</v>
      </c>
      <c r="AN29" s="71">
        <v>131.03</v>
      </c>
      <c r="AO29" s="71">
        <v>134.6</v>
      </c>
      <c r="AP29" s="71">
        <v>137.58000000000001</v>
      </c>
      <c r="AQ29" s="71">
        <v>142.97999999999999</v>
      </c>
      <c r="AR29" s="71">
        <v>143.75</v>
      </c>
      <c r="AS29" s="71">
        <v>145.88999999999999</v>
      </c>
      <c r="AT29" s="71">
        <v>147.47</v>
      </c>
      <c r="AU29" s="71">
        <v>145.74</v>
      </c>
      <c r="AV29" s="71">
        <v>150.53</v>
      </c>
      <c r="AW29" s="71">
        <v>157.59</v>
      </c>
      <c r="AX29" s="71">
        <v>163.21</v>
      </c>
      <c r="AY29" s="71">
        <v>166.42</v>
      </c>
      <c r="AZ29" s="71">
        <v>175.57</v>
      </c>
      <c r="BA29" s="71">
        <v>180.57</v>
      </c>
      <c r="BB29" s="71">
        <v>179.07</v>
      </c>
      <c r="BC29" s="71">
        <v>178.82</v>
      </c>
      <c r="BD29" s="71">
        <v>171.75</v>
      </c>
      <c r="BE29" s="71">
        <v>173.2</v>
      </c>
      <c r="BF29" s="71">
        <v>176.56</v>
      </c>
      <c r="BG29" s="71">
        <v>173.51</v>
      </c>
      <c r="BH29" s="71">
        <v>178.7</v>
      </c>
      <c r="BI29" s="71">
        <v>183.88</v>
      </c>
      <c r="BJ29" s="71">
        <v>190.58</v>
      </c>
      <c r="BK29" s="71">
        <v>194.6</v>
      </c>
      <c r="BL29" s="71">
        <v>198.85</v>
      </c>
      <c r="BM29" s="71">
        <v>208.52</v>
      </c>
      <c r="BN29" s="71">
        <v>214.92</v>
      </c>
      <c r="BO29" s="71">
        <v>222.7</v>
      </c>
      <c r="BP29" s="71">
        <v>225.91</v>
      </c>
    </row>
    <row r="30" spans="1:68" x14ac:dyDescent="0.25">
      <c r="A30" s="70" t="s">
        <v>711</v>
      </c>
      <c r="B30" s="70" t="s">
        <v>712</v>
      </c>
      <c r="C30" s="71">
        <v>92.75</v>
      </c>
      <c r="D30" s="71">
        <v>93.56</v>
      </c>
      <c r="E30" s="71">
        <v>94.62</v>
      </c>
      <c r="F30" s="71">
        <v>94.6</v>
      </c>
      <c r="G30" s="71">
        <v>95.84</v>
      </c>
      <c r="H30" s="71">
        <v>97.55</v>
      </c>
      <c r="I30" s="71">
        <v>97.31</v>
      </c>
      <c r="J30" s="71">
        <v>96.76</v>
      </c>
      <c r="K30" s="71">
        <v>98.39</v>
      </c>
      <c r="L30" s="71">
        <v>99.44</v>
      </c>
      <c r="M30" s="71">
        <v>99.36</v>
      </c>
      <c r="N30" s="71">
        <v>99.63</v>
      </c>
      <c r="O30" s="71">
        <v>100.26</v>
      </c>
      <c r="P30" s="71">
        <v>100.68</v>
      </c>
      <c r="Q30" s="71">
        <v>100.54</v>
      </c>
      <c r="R30" s="71">
        <v>99.93</v>
      </c>
      <c r="S30" s="71">
        <v>100.06</v>
      </c>
      <c r="T30" s="71">
        <v>100.47</v>
      </c>
      <c r="U30" s="71">
        <v>100.03</v>
      </c>
      <c r="V30" s="71">
        <v>99.42</v>
      </c>
      <c r="W30" s="71">
        <v>99.49</v>
      </c>
      <c r="X30" s="71">
        <v>100.43</v>
      </c>
      <c r="Y30" s="71">
        <v>100.28</v>
      </c>
      <c r="Z30" s="71">
        <v>99.8</v>
      </c>
      <c r="AA30" s="71">
        <v>100.52</v>
      </c>
      <c r="AB30" s="71">
        <v>101.61</v>
      </c>
      <c r="AC30" s="71">
        <v>101.93</v>
      </c>
      <c r="AD30" s="71">
        <v>101.08</v>
      </c>
      <c r="AE30" s="71">
        <v>101.7</v>
      </c>
      <c r="AF30" s="71">
        <v>103.22</v>
      </c>
      <c r="AG30" s="71">
        <v>102.51</v>
      </c>
      <c r="AH30" s="71">
        <v>102.12</v>
      </c>
      <c r="AI30" s="71">
        <v>102.74</v>
      </c>
      <c r="AJ30" s="71">
        <v>103.96</v>
      </c>
      <c r="AK30" s="71">
        <v>103.49</v>
      </c>
      <c r="AL30" s="71">
        <v>103.15</v>
      </c>
      <c r="AM30" s="71">
        <v>103.09</v>
      </c>
      <c r="AN30" s="71">
        <v>104.68</v>
      </c>
      <c r="AO30" s="71">
        <v>104.02</v>
      </c>
      <c r="AP30" s="71">
        <v>103.29</v>
      </c>
      <c r="AQ30" s="71">
        <v>104.28</v>
      </c>
      <c r="AR30" s="71">
        <v>105.36</v>
      </c>
      <c r="AS30" s="71">
        <v>105.79</v>
      </c>
      <c r="AT30" s="71">
        <v>106.95</v>
      </c>
      <c r="AU30" s="71">
        <v>108.58</v>
      </c>
      <c r="AV30" s="71">
        <v>111.19</v>
      </c>
      <c r="AW30" s="71">
        <v>110.93</v>
      </c>
      <c r="AX30" s="71">
        <v>111.12</v>
      </c>
      <c r="AY30" s="71">
        <v>111.85</v>
      </c>
      <c r="AZ30" s="71">
        <v>113.46</v>
      </c>
      <c r="BA30" s="71">
        <v>112.24</v>
      </c>
      <c r="BB30" s="71">
        <v>108.51</v>
      </c>
      <c r="BC30" s="71">
        <v>105.75</v>
      </c>
      <c r="BD30" s="71">
        <v>106.58</v>
      </c>
      <c r="BE30" s="71">
        <v>103.51</v>
      </c>
      <c r="BF30" s="71">
        <v>102.48</v>
      </c>
      <c r="BG30" s="71">
        <v>101.5</v>
      </c>
      <c r="BH30" s="71">
        <v>101.85</v>
      </c>
      <c r="BI30" s="71">
        <v>101.45</v>
      </c>
      <c r="BJ30" s="71">
        <v>100.59</v>
      </c>
      <c r="BK30" s="71">
        <v>99.19</v>
      </c>
      <c r="BL30" s="71">
        <v>100.2</v>
      </c>
      <c r="BM30" s="71">
        <v>98.7</v>
      </c>
      <c r="BN30" s="71">
        <v>98.02</v>
      </c>
      <c r="BO30" s="71">
        <v>97.19</v>
      </c>
      <c r="BP30" s="71">
        <v>97.5</v>
      </c>
    </row>
    <row r="31" spans="1:68" x14ac:dyDescent="0.25">
      <c r="A31" s="70" t="s">
        <v>713</v>
      </c>
      <c r="B31" s="70" t="s">
        <v>714</v>
      </c>
      <c r="C31" s="71">
        <v>72.44</v>
      </c>
      <c r="D31" s="71">
        <v>73.33</v>
      </c>
      <c r="E31" s="71">
        <v>74.44</v>
      </c>
      <c r="F31" s="71">
        <v>75.650000000000006</v>
      </c>
      <c r="G31" s="71">
        <v>76.319999999999993</v>
      </c>
      <c r="H31" s="71">
        <v>76.34</v>
      </c>
      <c r="I31" s="71">
        <v>76.16</v>
      </c>
      <c r="J31" s="71">
        <v>74.67</v>
      </c>
      <c r="K31" s="71">
        <v>75.55</v>
      </c>
      <c r="L31" s="71">
        <v>76.66</v>
      </c>
      <c r="M31" s="71">
        <v>77.56</v>
      </c>
      <c r="N31" s="71">
        <v>77.53</v>
      </c>
      <c r="O31" s="71">
        <v>78.69</v>
      </c>
      <c r="P31" s="71">
        <v>80.13</v>
      </c>
      <c r="Q31" s="71">
        <v>81.540000000000006</v>
      </c>
      <c r="R31" s="71">
        <v>82.78</v>
      </c>
      <c r="S31" s="71">
        <v>85.18</v>
      </c>
      <c r="T31" s="71">
        <v>87.07</v>
      </c>
      <c r="U31" s="71">
        <v>89.97</v>
      </c>
      <c r="V31" s="71">
        <v>91.39</v>
      </c>
      <c r="W31" s="71">
        <v>95.21</v>
      </c>
      <c r="X31" s="71">
        <v>98.37</v>
      </c>
      <c r="Y31" s="71">
        <v>102.12</v>
      </c>
      <c r="Z31" s="71">
        <v>104.3</v>
      </c>
      <c r="AA31" s="71">
        <v>105.66</v>
      </c>
      <c r="AB31" s="71">
        <v>106.9</v>
      </c>
      <c r="AC31" s="71">
        <v>109.35</v>
      </c>
      <c r="AD31" s="71">
        <v>111.06</v>
      </c>
      <c r="AE31" s="71">
        <v>114.02</v>
      </c>
      <c r="AF31" s="71">
        <v>115.97</v>
      </c>
      <c r="AG31" s="71">
        <v>117.59</v>
      </c>
      <c r="AH31" s="71">
        <v>114.13</v>
      </c>
      <c r="AI31" s="71">
        <v>113.24</v>
      </c>
      <c r="AJ31" s="71">
        <v>114.04</v>
      </c>
      <c r="AK31" s="71">
        <v>115.16</v>
      </c>
      <c r="AL31" s="71">
        <v>114.96</v>
      </c>
      <c r="AM31" s="71">
        <v>114.97</v>
      </c>
      <c r="AN31" s="71">
        <v>116.51</v>
      </c>
      <c r="AO31" s="71">
        <v>118.54</v>
      </c>
      <c r="AP31" s="71">
        <v>118.73</v>
      </c>
      <c r="AQ31" s="71">
        <v>120.2</v>
      </c>
      <c r="AR31" s="71">
        <v>120.3</v>
      </c>
      <c r="AS31" s="71">
        <v>122.95</v>
      </c>
      <c r="AT31" s="71">
        <v>124.99</v>
      </c>
      <c r="AU31" s="71">
        <v>128.9</v>
      </c>
      <c r="AV31" s="71">
        <v>133.44</v>
      </c>
      <c r="AW31" s="71">
        <v>136.88999999999999</v>
      </c>
      <c r="AX31" s="71">
        <v>138.62</v>
      </c>
      <c r="AY31" s="71">
        <v>142.19</v>
      </c>
      <c r="AZ31" s="71">
        <v>142.86000000000001</v>
      </c>
      <c r="BA31" s="71">
        <v>138.46</v>
      </c>
      <c r="BB31" s="71">
        <v>133.49</v>
      </c>
      <c r="BC31" s="71">
        <v>132.63999999999999</v>
      </c>
      <c r="BD31" s="71">
        <v>133.21</v>
      </c>
      <c r="BE31" s="71">
        <v>132.68</v>
      </c>
      <c r="BF31" s="71">
        <v>129.68</v>
      </c>
      <c r="BG31" s="71">
        <v>130.53</v>
      </c>
      <c r="BH31" s="71">
        <v>132.19</v>
      </c>
      <c r="BI31" s="71">
        <v>132.97999999999999</v>
      </c>
      <c r="BJ31" s="71">
        <v>132.43</v>
      </c>
      <c r="BK31" s="71">
        <v>133.28</v>
      </c>
      <c r="BL31" s="71">
        <v>132.96</v>
      </c>
      <c r="BM31" s="71">
        <v>133.4</v>
      </c>
      <c r="BN31" s="71">
        <v>134</v>
      </c>
      <c r="BO31" s="71">
        <v>136.76</v>
      </c>
      <c r="BP31" s="71">
        <v>139.35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37"/>
  <sheetViews>
    <sheetView zoomScaleNormal="100" workbookViewId="0"/>
  </sheetViews>
  <sheetFormatPr defaultColWidth="8.85546875" defaultRowHeight="15" x14ac:dyDescent="0.25"/>
  <cols>
    <col min="1" max="1" width="21" customWidth="1"/>
    <col min="2" max="2" width="24.7109375" customWidth="1"/>
  </cols>
  <sheetData>
    <row r="1" spans="1:5" ht="18.75" customHeight="1" x14ac:dyDescent="0.3">
      <c r="A1" s="73" t="s">
        <v>778</v>
      </c>
      <c r="E1" s="16" t="s">
        <v>47</v>
      </c>
    </row>
    <row r="2" spans="1:5" x14ac:dyDescent="0.25">
      <c r="E2" s="18" t="s">
        <v>48</v>
      </c>
    </row>
    <row r="3" spans="1:5" x14ac:dyDescent="0.25">
      <c r="A3" s="74" t="s">
        <v>779</v>
      </c>
      <c r="B3" s="74" t="s">
        <v>780</v>
      </c>
      <c r="C3" s="74" t="s">
        <v>781</v>
      </c>
      <c r="E3" s="21" t="s">
        <v>782</v>
      </c>
    </row>
    <row r="4" spans="1:5" x14ac:dyDescent="0.25">
      <c r="A4" t="s">
        <v>694</v>
      </c>
      <c r="B4" s="93">
        <f>'Slika 11 · rast troškova gradnj'!L31/'Slika 11 · rast troškova gradnj'!B31-1</f>
        <v>1.5537720706260032</v>
      </c>
      <c r="C4" s="93">
        <f>'Slika 11 · rast cijena nekretni'!CK10</f>
        <v>2.7311992355470616</v>
      </c>
    </row>
    <row r="5" spans="1:5" x14ac:dyDescent="0.25">
      <c r="A5" t="s">
        <v>704</v>
      </c>
      <c r="B5" s="93">
        <f>'Slika 11 · rast troškova gradnj'!L36/'Slika 11 · rast troškova gradnj'!B36-1</f>
        <v>0.46776084407971874</v>
      </c>
      <c r="C5" s="93">
        <f>'Slika 11 · rast cijena nekretni'!CK11</f>
        <v>1.7514728986645718</v>
      </c>
    </row>
    <row r="6" spans="1:5" x14ac:dyDescent="0.25">
      <c r="A6" t="s">
        <v>690</v>
      </c>
      <c r="B6" s="93">
        <f>'Slika 11 · rast troškova gradnj'!L29/'Slika 11 · rast troškova gradnj'!B29-1</f>
        <v>0.73492462311557794</v>
      </c>
      <c r="C6" s="93">
        <f>'Slika 11 · rast cijena nekretni'!CK12</f>
        <v>1.683541770885443</v>
      </c>
    </row>
    <row r="7" spans="1:5" x14ac:dyDescent="0.25">
      <c r="A7" t="s">
        <v>666</v>
      </c>
      <c r="B7" s="93">
        <f>'Slika 11 · rast troškova gradnj'!L16/'Slika 11 · rast troškova gradnj'!B16-1</f>
        <v>1.6607369758576875</v>
      </c>
      <c r="C7" s="93">
        <f>'Slika 11 · rast cijena nekretni'!CK13</f>
        <v>1.5111024161205124</v>
      </c>
    </row>
    <row r="8" spans="1:5" x14ac:dyDescent="0.25">
      <c r="A8" t="s">
        <v>668</v>
      </c>
      <c r="B8" s="93">
        <f>'Slika 11 · rast troškova gradnj'!L17/'Slika 11 · rast troškova gradnj'!B17-1</f>
        <v>0.51463414634146343</v>
      </c>
      <c r="C8" s="93">
        <f>'Slika 11 · rast cijena nekretni'!CK14</f>
        <v>1.4985250737463125</v>
      </c>
    </row>
    <row r="9" spans="1:5" x14ac:dyDescent="0.25">
      <c r="A9" t="s">
        <v>702</v>
      </c>
      <c r="B9" s="93">
        <f>'Slika 11 · rast troškova gradnj'!L35/'Slika 11 · rast troškova gradnj'!B35-1</f>
        <v>0.58023255813953489</v>
      </c>
      <c r="C9" s="93">
        <f>'Slika 11 · rast cijena nekretni'!CK16</f>
        <v>1.2108530236283541</v>
      </c>
    </row>
    <row r="10" spans="1:5" x14ac:dyDescent="0.25">
      <c r="A10" t="s">
        <v>708</v>
      </c>
      <c r="B10" s="93">
        <f>'Slika 11 · rast troškova gradnj'!L38/'Slika 11 · rast troškova gradnj'!B38-1</f>
        <v>0.6346863468634687</v>
      </c>
      <c r="C10" s="93">
        <f>'Slika 11 · rast cijena nekretni'!CK17</f>
        <v>1.2034636418877862</v>
      </c>
    </row>
    <row r="11" spans="1:5" x14ac:dyDescent="0.25">
      <c r="A11" t="s">
        <v>674</v>
      </c>
      <c r="B11" s="93">
        <f>'Slika 11 · rast troškova gradnj'!L20/'Slika 11 · rast troškova gradnj'!B20-1</f>
        <v>0.47241379310344822</v>
      </c>
      <c r="C11" s="93">
        <f>'Slika 11 · rast cijena nekretni'!CK18</f>
        <v>1.2025681863428233</v>
      </c>
    </row>
    <row r="12" spans="1:5" x14ac:dyDescent="0.25">
      <c r="A12" t="s">
        <v>688</v>
      </c>
      <c r="B12" s="93">
        <f>'Slika 11 · rast troškova gradnj'!L28/'Slika 11 · rast troškova gradnj'!B28-1</f>
        <v>0.74421768707482983</v>
      </c>
      <c r="C12" s="93">
        <f>'Slika 11 · rast cijena nekretni'!CK19</f>
        <v>1.176853561364299</v>
      </c>
    </row>
    <row r="13" spans="1:5" x14ac:dyDescent="0.25">
      <c r="A13" t="s">
        <v>698</v>
      </c>
      <c r="B13" s="93">
        <f>'Slika 11 · rast troškova gradnj'!L33/'Slika 11 · rast troškova gradnj'!B33-1</f>
        <v>0.71275167785234883</v>
      </c>
      <c r="C13" s="93">
        <f>'Slika 11 · rast cijena nekretni'!CK20</f>
        <v>1.1577339901477832</v>
      </c>
    </row>
    <row r="14" spans="1:5" x14ac:dyDescent="0.25">
      <c r="A14" t="s">
        <v>710</v>
      </c>
      <c r="B14" s="93">
        <f>'Slika 11 · rast troškova gradnj'!L39/'Slika 11 · rast troškova gradnj'!B39-1</f>
        <v>0.78682634730538914</v>
      </c>
      <c r="C14" s="93">
        <f>'Slika 11 · rast cijena nekretni'!CK21</f>
        <v>1.1207815275310833</v>
      </c>
    </row>
    <row r="15" spans="1:5" x14ac:dyDescent="0.25">
      <c r="A15" t="s">
        <v>676</v>
      </c>
      <c r="B15" s="93">
        <f>'Slika 11 · rast troškova gradnj'!L21/'Slika 11 · rast troškova gradnj'!B21-1</f>
        <v>0.39446366782006925</v>
      </c>
      <c r="C15" s="93">
        <f>'Slika 11 · rast cijena nekretni'!CK22</f>
        <v>0.96900726392251824</v>
      </c>
    </row>
    <row r="16" spans="1:5" x14ac:dyDescent="0.25">
      <c r="A16" t="s">
        <v>678</v>
      </c>
      <c r="B16" s="93">
        <f>'Slika 11 · rast troškova gradnj'!L23/'Slika 11 · rast troškova gradnj'!B23-1</f>
        <v>0.33483146067415737</v>
      </c>
      <c r="C16" s="93">
        <f>'Slika 11 · rast cijena nekretni'!CK23</f>
        <v>0.85026157338860897</v>
      </c>
    </row>
    <row r="17" spans="1:3" x14ac:dyDescent="0.25">
      <c r="A17" t="s">
        <v>706</v>
      </c>
      <c r="B17" s="93">
        <f>'Slika 11 · rast troškova gradnj'!L37/'Slika 11 · rast troškova gradnj'!B37-1</f>
        <v>1.3073394495412844</v>
      </c>
      <c r="C17" s="93">
        <f>'Slika 11 · rast cijena nekretni'!CK24</f>
        <v>0.6838381825428459</v>
      </c>
    </row>
    <row r="18" spans="1:3" x14ac:dyDescent="0.25">
      <c r="A18" t="s">
        <v>700</v>
      </c>
      <c r="B18" s="93">
        <f>'Slika 11 · rast troškova gradnj'!L34/'Slika 11 · rast troškova gradnj'!B34-1</f>
        <v>0.5755305867665419</v>
      </c>
      <c r="C18" s="93">
        <f>'Slika 11 · rast cijena nekretni'!CK25</f>
        <v>0.68313288937481365</v>
      </c>
    </row>
    <row r="19" spans="1:3" x14ac:dyDescent="0.25">
      <c r="A19" t="s">
        <v>696</v>
      </c>
      <c r="B19" s="93">
        <f>'Slika 11 · rast troškova gradnj'!L32/'Slika 11 · rast troškova gradnj'!B32-1</f>
        <v>0.45323741007194229</v>
      </c>
      <c r="C19" s="93">
        <f>'Slika 11 · rast cijena nekretni'!CK26</f>
        <v>0.67447129909365566</v>
      </c>
    </row>
    <row r="20" spans="1:3" x14ac:dyDescent="0.25">
      <c r="A20" t="s">
        <v>692</v>
      </c>
      <c r="B20" s="93">
        <f>'Slika 11 · rast troškova gradnj'!L30/'Slika 11 · rast troškova gradnj'!B30-1</f>
        <v>0.54556213017751465</v>
      </c>
      <c r="C20" s="93">
        <f>'Slika 11 · rast cijena nekretni'!CK27</f>
        <v>0.62645952899267754</v>
      </c>
    </row>
    <row r="21" spans="1:3" x14ac:dyDescent="0.25">
      <c r="A21" t="s">
        <v>686</v>
      </c>
      <c r="B21" s="93">
        <f>'Slika 11 · rast troškova gradnj'!L27/'Slika 11 · rast troškova gradnj'!B27-1</f>
        <v>0.30820399113082031</v>
      </c>
      <c r="C21" s="93">
        <f>'Slika 11 · rast cijena nekretni'!CK30</f>
        <v>0.53832997987927556</v>
      </c>
    </row>
    <row r="22" spans="1:3" x14ac:dyDescent="0.25">
      <c r="A22" t="s">
        <v>670</v>
      </c>
      <c r="B22" s="93">
        <f>'Slika 11 · rast troškova gradnj'!L18/'Slika 11 · rast troškova gradnj'!B18-1</f>
        <v>0.30769230769230771</v>
      </c>
      <c r="C22" s="93">
        <f>'Slika 11 · rast cijena nekretni'!CK31</f>
        <v>0.52418491484184937</v>
      </c>
    </row>
    <row r="23" spans="1:3" x14ac:dyDescent="0.25">
      <c r="A23" t="s">
        <v>672</v>
      </c>
      <c r="B23" s="93">
        <f>'Slika 11 · rast troškova gradnj'!L19/'Slika 11 · rast troškova gradnj'!B19-1</f>
        <v>0.69923857868020312</v>
      </c>
      <c r="C23" s="93">
        <f>'Slika 11 · rast cijena nekretni'!CK32</f>
        <v>0.50982318271119831</v>
      </c>
    </row>
    <row r="24" spans="1:3" x14ac:dyDescent="0.25">
      <c r="A24" t="s">
        <v>664</v>
      </c>
      <c r="B24" s="93">
        <f>'Slika 11 · rast troškova gradnj'!L15/'Slika 11 · rast troškova gradnj'!B15-1</f>
        <v>0.48083623693379796</v>
      </c>
      <c r="C24" s="93">
        <f>'Slika 11 · rast cijena nekretni'!CK33</f>
        <v>0.45026126392586008</v>
      </c>
    </row>
    <row r="25" spans="1:3" x14ac:dyDescent="0.25">
      <c r="A25" t="s">
        <v>714</v>
      </c>
      <c r="B25" s="93">
        <f>'Slika 11 · rast troškova gradnj'!L41/'Slika 11 · rast troškova gradnj'!B41-1</f>
        <v>0.44946492271105853</v>
      </c>
      <c r="C25" s="93">
        <f>'Slika 11 · rast cijena nekretni'!CK34</f>
        <v>0.28475551294343249</v>
      </c>
    </row>
    <row r="26" spans="1:3" x14ac:dyDescent="0.25">
      <c r="A26" t="s">
        <v>680</v>
      </c>
      <c r="B26" s="93">
        <f>'Slika 11 · rast troškova gradnj'!L24/'Slika 11 · rast troškova gradnj'!B24-1</f>
        <v>0.28604118993135019</v>
      </c>
      <c r="C26" s="93">
        <f>'Slika 11 · rast cijena nekretni'!CK35</f>
        <v>0.27368946580129805</v>
      </c>
    </row>
    <row r="27" spans="1:3" x14ac:dyDescent="0.25">
      <c r="A27" t="s">
        <v>684</v>
      </c>
      <c r="B27" s="93">
        <f>'Slika 11 · rast troškova gradnj'!L26/'Slika 11 · rast troškova gradnj'!B26-1</f>
        <v>0.17019027484143767</v>
      </c>
      <c r="C27" s="93">
        <f>'Slika 11 · rast cijena nekretni'!CK36</f>
        <v>0.18336673346693377</v>
      </c>
    </row>
    <row r="28" spans="1:3" x14ac:dyDescent="0.25">
      <c r="A28" t="s">
        <v>712</v>
      </c>
      <c r="B28" s="93">
        <f>'Slika 11 · rast troškova gradnj'!L40/'Slika 11 · rast troškova gradnj'!B40-1</f>
        <v>0.22124863088718505</v>
      </c>
      <c r="C28" s="93">
        <f>'Slika 11 · rast cijena nekretni'!CK37</f>
        <v>-2.3747494989979856E-2</v>
      </c>
    </row>
    <row r="29" spans="1:3" x14ac:dyDescent="0.25">
      <c r="A29" s="74" t="s">
        <v>682</v>
      </c>
      <c r="B29" s="94">
        <f>'Slika 11 · rast troškova gradnj'!L25/'Slika 11 · rast troškova gradnj'!B25-1</f>
        <v>0.82260024301336587</v>
      </c>
      <c r="C29" s="94">
        <f>'Slika 11 · rast cijena nekretni'!CK15</f>
        <v>1.3802521008403366</v>
      </c>
    </row>
    <row r="31" spans="1:3" x14ac:dyDescent="0.25">
      <c r="A31" s="95" t="s">
        <v>783</v>
      </c>
    </row>
    <row r="32" spans="1:3" x14ac:dyDescent="0.25">
      <c r="A32" s="96" t="s">
        <v>784</v>
      </c>
      <c r="B32" s="97">
        <f>SLOPE(C4:C29,B4:B29)</f>
        <v>1.023230998032072</v>
      </c>
    </row>
    <row r="33" spans="1:2" x14ac:dyDescent="0.25">
      <c r="A33" s="96" t="s">
        <v>785</v>
      </c>
      <c r="B33" s="97">
        <f>INTERCEPT(C4:C29,B4:B29)</f>
        <v>0.3176903782921634</v>
      </c>
    </row>
    <row r="34" spans="1:2" x14ac:dyDescent="0.25">
      <c r="A34" s="96" t="s">
        <v>786</v>
      </c>
      <c r="B34" s="97">
        <f>RSQ(C4:C29,B4:B29)</f>
        <v>0.40333911063965017</v>
      </c>
    </row>
    <row r="35" spans="1:2" x14ac:dyDescent="0.25">
      <c r="A35" s="96" t="s">
        <v>787</v>
      </c>
      <c r="B35" s="97">
        <f>COUNT(C4:C29)</f>
        <v>26</v>
      </c>
    </row>
    <row r="37" spans="1:2" x14ac:dyDescent="0.25">
      <c r="A37" s="98" t="s">
        <v>788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L40"/>
  <sheetViews>
    <sheetView zoomScaleNormal="100" workbookViewId="0"/>
  </sheetViews>
  <sheetFormatPr defaultColWidth="8.85546875" defaultRowHeight="15" x14ac:dyDescent="0.25"/>
  <cols>
    <col min="1" max="1" width="16" customWidth="1"/>
    <col min="2" max="2" width="10" customWidth="1"/>
    <col min="87" max="87" width="9.140625" customWidth="1"/>
  </cols>
  <sheetData>
    <row r="1" spans="1:90" x14ac:dyDescent="0.25">
      <c r="A1" s="99" t="s">
        <v>789</v>
      </c>
    </row>
    <row r="2" spans="1:90" x14ac:dyDescent="0.25">
      <c r="A2" s="99" t="s">
        <v>790</v>
      </c>
      <c r="B2" s="100" t="s">
        <v>791</v>
      </c>
    </row>
    <row r="3" spans="1:90" x14ac:dyDescent="0.25">
      <c r="A3" s="99" t="s">
        <v>792</v>
      </c>
      <c r="B3" s="99" t="s">
        <v>793</v>
      </c>
    </row>
    <row r="5" spans="1:90" x14ac:dyDescent="0.25">
      <c r="A5" s="100" t="s">
        <v>794</v>
      </c>
      <c r="C5" s="99" t="s">
        <v>795</v>
      </c>
    </row>
    <row r="6" spans="1:90" x14ac:dyDescent="0.25">
      <c r="A6" s="100" t="s">
        <v>796</v>
      </c>
      <c r="C6" s="99" t="s">
        <v>797</v>
      </c>
    </row>
    <row r="7" spans="1:90" x14ac:dyDescent="0.25">
      <c r="A7" s="100" t="s">
        <v>798</v>
      </c>
      <c r="C7" s="99" t="s">
        <v>799</v>
      </c>
    </row>
    <row r="8" spans="1:90" x14ac:dyDescent="0.25">
      <c r="CH8" t="s">
        <v>800</v>
      </c>
    </row>
    <row r="9" spans="1:90" x14ac:dyDescent="0.25">
      <c r="A9" s="101" t="s">
        <v>801</v>
      </c>
      <c r="B9" s="102" t="s">
        <v>802</v>
      </c>
      <c r="C9" s="102" t="s">
        <v>803</v>
      </c>
      <c r="D9" s="102" t="s">
        <v>804</v>
      </c>
      <c r="E9" s="102" t="s">
        <v>805</v>
      </c>
      <c r="F9" s="102" t="s">
        <v>806</v>
      </c>
      <c r="G9" s="102" t="s">
        <v>807</v>
      </c>
      <c r="H9" s="102" t="s">
        <v>808</v>
      </c>
      <c r="I9" s="102" t="s">
        <v>809</v>
      </c>
      <c r="J9" s="102" t="s">
        <v>810</v>
      </c>
      <c r="K9" s="102" t="s">
        <v>811</v>
      </c>
      <c r="L9" s="102" t="s">
        <v>812</v>
      </c>
      <c r="M9" s="102" t="s">
        <v>813</v>
      </c>
      <c r="N9" s="102" t="s">
        <v>814</v>
      </c>
      <c r="O9" s="102" t="s">
        <v>815</v>
      </c>
      <c r="P9" s="102" t="s">
        <v>816</v>
      </c>
      <c r="Q9" s="102" t="s">
        <v>817</v>
      </c>
      <c r="R9" s="102" t="s">
        <v>818</v>
      </c>
      <c r="S9" s="102" t="s">
        <v>819</v>
      </c>
      <c r="T9" s="102" t="s">
        <v>820</v>
      </c>
      <c r="U9" s="102" t="s">
        <v>821</v>
      </c>
      <c r="V9" s="102" t="s">
        <v>716</v>
      </c>
      <c r="W9" s="102" t="s">
        <v>717</v>
      </c>
      <c r="X9" s="102" t="s">
        <v>718</v>
      </c>
      <c r="Y9" s="102" t="s">
        <v>719</v>
      </c>
      <c r="Z9" s="102" t="s">
        <v>720</v>
      </c>
      <c r="AA9" s="102" t="s">
        <v>652</v>
      </c>
      <c r="AB9" s="102" t="s">
        <v>721</v>
      </c>
      <c r="AC9" s="102" t="s">
        <v>722</v>
      </c>
      <c r="AD9" s="102" t="s">
        <v>723</v>
      </c>
      <c r="AE9" s="102" t="s">
        <v>724</v>
      </c>
      <c r="AF9" s="102" t="s">
        <v>725</v>
      </c>
      <c r="AG9" s="102" t="s">
        <v>726</v>
      </c>
      <c r="AH9" s="102" t="s">
        <v>727</v>
      </c>
      <c r="AI9" s="102" t="s">
        <v>728</v>
      </c>
      <c r="AJ9" s="102" t="s">
        <v>729</v>
      </c>
      <c r="AK9" s="102" t="s">
        <v>730</v>
      </c>
      <c r="AL9" s="102" t="s">
        <v>731</v>
      </c>
      <c r="AM9" s="102" t="s">
        <v>732</v>
      </c>
      <c r="AN9" s="102" t="s">
        <v>733</v>
      </c>
      <c r="AO9" s="102" t="s">
        <v>734</v>
      </c>
      <c r="AP9" s="102" t="s">
        <v>735</v>
      </c>
      <c r="AQ9" s="102" t="s">
        <v>736</v>
      </c>
      <c r="AR9" s="102" t="s">
        <v>737</v>
      </c>
      <c r="AS9" s="102" t="s">
        <v>738</v>
      </c>
      <c r="AT9" s="102" t="s">
        <v>739</v>
      </c>
      <c r="AU9" s="102" t="s">
        <v>740</v>
      </c>
      <c r="AV9" s="102" t="s">
        <v>741</v>
      </c>
      <c r="AW9" s="102" t="s">
        <v>742</v>
      </c>
      <c r="AX9" s="102" t="s">
        <v>743</v>
      </c>
      <c r="AY9" s="102" t="s">
        <v>744</v>
      </c>
      <c r="AZ9" s="102" t="s">
        <v>745</v>
      </c>
      <c r="BA9" s="102" t="s">
        <v>746</v>
      </c>
      <c r="BB9" s="102" t="s">
        <v>747</v>
      </c>
      <c r="BC9" s="102" t="s">
        <v>748</v>
      </c>
      <c r="BD9" s="102" t="s">
        <v>749</v>
      </c>
      <c r="BE9" s="102" t="s">
        <v>750</v>
      </c>
      <c r="BF9" s="102" t="s">
        <v>751</v>
      </c>
      <c r="BG9" s="102" t="s">
        <v>752</v>
      </c>
      <c r="BH9" s="102" t="s">
        <v>753</v>
      </c>
      <c r="BI9" s="102" t="s">
        <v>754</v>
      </c>
      <c r="BJ9" s="102" t="s">
        <v>755</v>
      </c>
      <c r="BK9" s="102" t="s">
        <v>756</v>
      </c>
      <c r="BL9" s="102" t="s">
        <v>757</v>
      </c>
      <c r="BM9" s="102" t="s">
        <v>758</v>
      </c>
      <c r="BN9" s="102" t="s">
        <v>759</v>
      </c>
      <c r="BO9" s="102" t="s">
        <v>651</v>
      </c>
      <c r="BP9" s="102" t="s">
        <v>760</v>
      </c>
      <c r="BQ9" s="102" t="s">
        <v>761</v>
      </c>
      <c r="BR9" s="102" t="s">
        <v>762</v>
      </c>
      <c r="BS9" s="102" t="s">
        <v>763</v>
      </c>
      <c r="BT9" s="102" t="s">
        <v>764</v>
      </c>
      <c r="BU9" s="102" t="s">
        <v>765</v>
      </c>
      <c r="BV9" s="102" t="s">
        <v>766</v>
      </c>
      <c r="BW9" s="102" t="s">
        <v>650</v>
      </c>
      <c r="BX9" s="102" t="s">
        <v>767</v>
      </c>
      <c r="BY9" s="102" t="s">
        <v>768</v>
      </c>
      <c r="BZ9" s="102" t="s">
        <v>769</v>
      </c>
      <c r="CA9" s="102" t="s">
        <v>770</v>
      </c>
      <c r="CB9" s="102" t="s">
        <v>771</v>
      </c>
      <c r="CC9" s="102" t="s">
        <v>772</v>
      </c>
      <c r="CD9" s="102" t="s">
        <v>773</v>
      </c>
      <c r="CE9" s="102" t="s">
        <v>774</v>
      </c>
      <c r="CF9" s="102" t="s">
        <v>775</v>
      </c>
      <c r="CG9" s="102" t="s">
        <v>776</v>
      </c>
      <c r="CH9" s="103" t="s">
        <v>822</v>
      </c>
      <c r="CI9" s="103" t="s">
        <v>823</v>
      </c>
      <c r="CJ9" s="103" t="s">
        <v>824</v>
      </c>
      <c r="CK9" s="103" t="s">
        <v>825</v>
      </c>
      <c r="CL9" s="103" t="s">
        <v>826</v>
      </c>
    </row>
    <row r="10" spans="1:90" x14ac:dyDescent="0.25">
      <c r="A10" s="104" t="s">
        <v>694</v>
      </c>
      <c r="B10" s="105" t="s">
        <v>827</v>
      </c>
      <c r="C10" s="105" t="s">
        <v>827</v>
      </c>
      <c r="D10" s="105" t="s">
        <v>827</v>
      </c>
      <c r="E10" s="105" t="s">
        <v>827</v>
      </c>
      <c r="F10" s="105" t="s">
        <v>827</v>
      </c>
      <c r="G10" s="105" t="s">
        <v>827</v>
      </c>
      <c r="H10" s="105" t="s">
        <v>827</v>
      </c>
      <c r="I10" s="105" t="s">
        <v>827</v>
      </c>
      <c r="J10" s="106">
        <v>95.04</v>
      </c>
      <c r="K10" s="106">
        <v>97.35</v>
      </c>
      <c r="L10" s="107">
        <v>101.2</v>
      </c>
      <c r="M10" s="106">
        <v>102.05</v>
      </c>
      <c r="N10" s="106">
        <v>100.55</v>
      </c>
      <c r="O10" s="107">
        <v>101.9</v>
      </c>
      <c r="P10" s="106">
        <v>102.29</v>
      </c>
      <c r="Q10" s="106">
        <v>100.29</v>
      </c>
      <c r="R10" s="106">
        <v>99.69</v>
      </c>
      <c r="S10" s="106">
        <v>96.65</v>
      </c>
      <c r="T10" s="106">
        <v>95.05</v>
      </c>
      <c r="U10" s="106">
        <v>92.42</v>
      </c>
      <c r="V10" s="106">
        <v>94.69</v>
      </c>
      <c r="W10" s="106">
        <v>94.21</v>
      </c>
      <c r="X10" s="106">
        <v>93.75</v>
      </c>
      <c r="Y10" s="106">
        <v>91.99</v>
      </c>
      <c r="Z10" s="106">
        <v>91.73</v>
      </c>
      <c r="AA10" s="106">
        <v>90.97</v>
      </c>
      <c r="AB10" s="106">
        <v>89.75</v>
      </c>
      <c r="AC10" s="106">
        <v>89.34</v>
      </c>
      <c r="AD10" s="106">
        <v>90.21</v>
      </c>
      <c r="AE10" s="106">
        <v>87.12</v>
      </c>
      <c r="AF10" s="106">
        <v>86.39</v>
      </c>
      <c r="AG10" s="106">
        <v>84.67</v>
      </c>
      <c r="AH10" s="106">
        <v>84.95</v>
      </c>
      <c r="AI10" s="106">
        <v>85.14</v>
      </c>
      <c r="AJ10" s="106">
        <v>85.26</v>
      </c>
      <c r="AK10" s="106">
        <v>84.13</v>
      </c>
      <c r="AL10" s="106">
        <v>85.75</v>
      </c>
      <c r="AM10" s="106">
        <v>87.55</v>
      </c>
      <c r="AN10" s="106">
        <v>89.19</v>
      </c>
      <c r="AO10" s="106">
        <v>91.22</v>
      </c>
      <c r="AP10" s="107">
        <v>93.6</v>
      </c>
      <c r="AQ10" s="106">
        <v>98.69</v>
      </c>
      <c r="AR10" s="106">
        <v>103.06</v>
      </c>
      <c r="AS10" s="106">
        <v>104.65</v>
      </c>
      <c r="AT10" s="106">
        <v>109.39</v>
      </c>
      <c r="AU10" s="106">
        <v>111.97</v>
      </c>
      <c r="AV10" s="107">
        <v>115.2</v>
      </c>
      <c r="AW10" s="106">
        <v>116.95</v>
      </c>
      <c r="AX10" s="106">
        <v>122.24</v>
      </c>
      <c r="AY10" s="106">
        <v>125.48</v>
      </c>
      <c r="AZ10" s="106">
        <v>129.28</v>
      </c>
      <c r="BA10" s="106">
        <v>131.96</v>
      </c>
      <c r="BB10" s="106">
        <v>138.65</v>
      </c>
      <c r="BC10" s="106">
        <v>142.52000000000001</v>
      </c>
      <c r="BD10" s="106">
        <v>148.49</v>
      </c>
      <c r="BE10" s="106">
        <v>152.32</v>
      </c>
      <c r="BF10" s="106">
        <v>165.03</v>
      </c>
      <c r="BG10" s="106">
        <v>170.54</v>
      </c>
      <c r="BH10" s="106">
        <v>173.22</v>
      </c>
      <c r="BI10" s="106">
        <v>171.88</v>
      </c>
      <c r="BJ10" s="106">
        <v>178.74</v>
      </c>
      <c r="BK10" s="107">
        <v>174.9</v>
      </c>
      <c r="BL10" s="106">
        <v>181.59</v>
      </c>
      <c r="BM10" s="106">
        <v>179.08</v>
      </c>
      <c r="BN10" s="106">
        <v>195.95</v>
      </c>
      <c r="BO10" s="107">
        <v>204.4</v>
      </c>
      <c r="BP10" s="106">
        <v>211.94</v>
      </c>
      <c r="BQ10" s="106">
        <v>219.86</v>
      </c>
      <c r="BR10" s="106">
        <v>241.42</v>
      </c>
      <c r="BS10" s="106">
        <v>255.23</v>
      </c>
      <c r="BT10" s="106">
        <v>262.98</v>
      </c>
      <c r="BU10" s="106">
        <v>258.43</v>
      </c>
      <c r="BV10" s="106">
        <v>268.81</v>
      </c>
      <c r="BW10" s="106">
        <v>271.54000000000002</v>
      </c>
      <c r="BX10" s="106">
        <v>272.63</v>
      </c>
      <c r="BY10" s="106">
        <v>277.19</v>
      </c>
      <c r="BZ10" s="106">
        <v>300.99</v>
      </c>
      <c r="CA10" s="106">
        <v>306.51</v>
      </c>
      <c r="CB10" s="106">
        <v>309.83</v>
      </c>
      <c r="CC10" s="106">
        <v>322.11</v>
      </c>
      <c r="CD10" s="106">
        <v>352.26</v>
      </c>
      <c r="CE10" s="106">
        <v>349.03</v>
      </c>
      <c r="CF10" s="106">
        <v>374.69</v>
      </c>
      <c r="CG10" s="106">
        <v>390.47</v>
      </c>
      <c r="CH10" s="108">
        <f t="shared" ref="CH10:CH37" si="0">IFERROR(CG10/CC10-1,"")</f>
        <v>0.21222563720468157</v>
      </c>
      <c r="CI10" s="109">
        <f t="shared" ref="CI10:CI37" si="1">IFERROR(CG10/BU10-1,"")</f>
        <v>0.51093139341407734</v>
      </c>
      <c r="CJ10" s="109">
        <f t="shared" ref="CJ10:CJ37" si="2">IFERROR(CG10/BM10-1,"")</f>
        <v>1.1804221576948848</v>
      </c>
      <c r="CK10" s="109">
        <f t="shared" ref="CK10:CK37" si="3">IFERROR(CG10/AS10-1,"")</f>
        <v>2.7311992355470616</v>
      </c>
      <c r="CL10" s="109">
        <f t="shared" ref="CL10:CL37" si="4">IFERROR(CG10/Y10-1,"")</f>
        <v>3.2447005109251013</v>
      </c>
    </row>
    <row r="11" spans="1:90" x14ac:dyDescent="0.25">
      <c r="A11" s="110" t="s">
        <v>704</v>
      </c>
      <c r="B11" s="111" t="s">
        <v>827</v>
      </c>
      <c r="C11" s="111" t="s">
        <v>827</v>
      </c>
      <c r="D11" s="111" t="s">
        <v>827</v>
      </c>
      <c r="E11" s="111" t="s">
        <v>827</v>
      </c>
      <c r="F11" s="111" t="s">
        <v>827</v>
      </c>
      <c r="G11" s="111" t="s">
        <v>827</v>
      </c>
      <c r="H11" s="111" t="s">
        <v>827</v>
      </c>
      <c r="I11" s="111" t="s">
        <v>827</v>
      </c>
      <c r="J11" s="111" t="s">
        <v>827</v>
      </c>
      <c r="K11" s="111" t="s">
        <v>827</v>
      </c>
      <c r="L11" s="111" t="s">
        <v>827</v>
      </c>
      <c r="M11" s="111" t="s">
        <v>827</v>
      </c>
      <c r="N11" s="112">
        <v>109.23</v>
      </c>
      <c r="O11" s="112">
        <v>109.59</v>
      </c>
      <c r="P11" s="112">
        <v>106.56</v>
      </c>
      <c r="Q11" s="112">
        <v>104.74</v>
      </c>
      <c r="R11" s="112">
        <v>105.67</v>
      </c>
      <c r="S11" s="112">
        <v>106.65</v>
      </c>
      <c r="T11" s="113">
        <v>106.7</v>
      </c>
      <c r="U11" s="112">
        <v>107.13</v>
      </c>
      <c r="V11" s="112">
        <v>107.74</v>
      </c>
      <c r="W11" s="112">
        <v>108.16</v>
      </c>
      <c r="X11" s="112">
        <v>107.32</v>
      </c>
      <c r="Y11" s="112">
        <v>106.21</v>
      </c>
      <c r="Z11" s="112">
        <v>105.45</v>
      </c>
      <c r="AA11" s="112">
        <v>103.18</v>
      </c>
      <c r="AB11" s="112">
        <v>101.49</v>
      </c>
      <c r="AC11" s="112">
        <v>98.25</v>
      </c>
      <c r="AD11" s="112">
        <v>96.84</v>
      </c>
      <c r="AE11" s="112">
        <v>94.64</v>
      </c>
      <c r="AF11" s="113">
        <v>93.7</v>
      </c>
      <c r="AG11" s="112">
        <v>94.31</v>
      </c>
      <c r="AH11" s="112">
        <v>92.45</v>
      </c>
      <c r="AI11" s="112">
        <v>92.25</v>
      </c>
      <c r="AJ11" s="112">
        <v>92.75</v>
      </c>
      <c r="AK11" s="112">
        <v>94.89</v>
      </c>
      <c r="AL11" s="112">
        <v>96.16</v>
      </c>
      <c r="AM11" s="113">
        <v>97.7</v>
      </c>
      <c r="AN11" s="112">
        <v>97.31</v>
      </c>
      <c r="AO11" s="112">
        <v>96.98</v>
      </c>
      <c r="AP11" s="112">
        <v>96.94</v>
      </c>
      <c r="AQ11" s="112">
        <v>100.57</v>
      </c>
      <c r="AR11" s="112">
        <v>100.65</v>
      </c>
      <c r="AS11" s="112">
        <v>101.84</v>
      </c>
      <c r="AT11" s="112">
        <v>103.67</v>
      </c>
      <c r="AU11" s="112">
        <v>106.91</v>
      </c>
      <c r="AV11" s="112">
        <v>108.31</v>
      </c>
      <c r="AW11" s="112">
        <v>109.57</v>
      </c>
      <c r="AX11" s="112">
        <v>111.89</v>
      </c>
      <c r="AY11" s="112">
        <v>115.51</v>
      </c>
      <c r="AZ11" s="113">
        <v>119.6</v>
      </c>
      <c r="BA11" s="112">
        <v>121.06</v>
      </c>
      <c r="BB11" s="112">
        <v>125.58</v>
      </c>
      <c r="BC11" s="112">
        <v>128.49</v>
      </c>
      <c r="BD11" s="112">
        <v>129.72</v>
      </c>
      <c r="BE11" s="112">
        <v>132.34</v>
      </c>
      <c r="BF11" s="112">
        <v>137.13999999999999</v>
      </c>
      <c r="BG11" s="112">
        <v>140.65</v>
      </c>
      <c r="BH11" s="112">
        <v>143.66999999999999</v>
      </c>
      <c r="BI11" s="112">
        <v>146.07</v>
      </c>
      <c r="BJ11" s="112">
        <v>151.66999999999999</v>
      </c>
      <c r="BK11" s="112">
        <v>154.34</v>
      </c>
      <c r="BL11" s="112">
        <v>153.61000000000001</v>
      </c>
      <c r="BM11" s="112">
        <v>157.69</v>
      </c>
      <c r="BN11" s="113">
        <v>161.69999999999999</v>
      </c>
      <c r="BO11" s="113">
        <v>166.4</v>
      </c>
      <c r="BP11" s="113">
        <v>171.3</v>
      </c>
      <c r="BQ11" s="112">
        <v>175.96</v>
      </c>
      <c r="BR11" s="112">
        <v>182.64</v>
      </c>
      <c r="BS11" s="112">
        <v>188.31</v>
      </c>
      <c r="BT11" s="112">
        <v>193.82</v>
      </c>
      <c r="BU11" s="112">
        <v>195.91</v>
      </c>
      <c r="BV11" s="112">
        <v>198.55</v>
      </c>
      <c r="BW11" s="112">
        <v>204.74</v>
      </c>
      <c r="BX11" s="112">
        <v>208.48</v>
      </c>
      <c r="BY11" s="112">
        <v>211.27</v>
      </c>
      <c r="BZ11" s="112">
        <v>212.45</v>
      </c>
      <c r="CA11" s="112">
        <v>220.74</v>
      </c>
      <c r="CB11" s="112">
        <v>228.89</v>
      </c>
      <c r="CC11" s="112">
        <v>235.68</v>
      </c>
      <c r="CD11" s="112">
        <v>247.05</v>
      </c>
      <c r="CE11" s="112">
        <v>258.77999999999997</v>
      </c>
      <c r="CF11" s="112">
        <v>269.35000000000002</v>
      </c>
      <c r="CG11" s="112">
        <v>280.20999999999998</v>
      </c>
      <c r="CH11" s="108">
        <f t="shared" si="0"/>
        <v>0.18894263408010858</v>
      </c>
      <c r="CI11" s="109">
        <f t="shared" si="1"/>
        <v>0.43029962737991934</v>
      </c>
      <c r="CJ11" s="109">
        <f t="shared" si="2"/>
        <v>0.77696746781660209</v>
      </c>
      <c r="CK11" s="109">
        <f t="shared" si="3"/>
        <v>1.7514728986645718</v>
      </c>
      <c r="CL11" s="109">
        <f t="shared" si="4"/>
        <v>1.6382638169663872</v>
      </c>
    </row>
    <row r="12" spans="1:90" x14ac:dyDescent="0.25">
      <c r="A12" s="104" t="s">
        <v>690</v>
      </c>
      <c r="B12" s="105" t="s">
        <v>827</v>
      </c>
      <c r="C12" s="105" t="s">
        <v>827</v>
      </c>
      <c r="D12" s="105" t="s">
        <v>827</v>
      </c>
      <c r="E12" s="105" t="s">
        <v>827</v>
      </c>
      <c r="F12" s="107">
        <v>86.6</v>
      </c>
      <c r="G12" s="107">
        <v>87.4</v>
      </c>
      <c r="H12" s="106">
        <v>96.21</v>
      </c>
      <c r="I12" s="106">
        <v>106.78</v>
      </c>
      <c r="J12" s="106">
        <v>111.26</v>
      </c>
      <c r="K12" s="106">
        <v>115.87</v>
      </c>
      <c r="L12" s="106">
        <v>123.42</v>
      </c>
      <c r="M12" s="106">
        <v>125.67</v>
      </c>
      <c r="N12" s="107">
        <v>129.9</v>
      </c>
      <c r="O12" s="106">
        <v>134.49</v>
      </c>
      <c r="P12" s="106">
        <v>132.09</v>
      </c>
      <c r="Q12" s="106">
        <v>122.54</v>
      </c>
      <c r="R12" s="106">
        <v>97.97</v>
      </c>
      <c r="S12" s="106">
        <v>92.79</v>
      </c>
      <c r="T12" s="106">
        <v>88.52</v>
      </c>
      <c r="U12" s="106">
        <v>84.41</v>
      </c>
      <c r="V12" s="106">
        <v>82.75</v>
      </c>
      <c r="W12" s="106">
        <v>84.57</v>
      </c>
      <c r="X12" s="106">
        <v>83.94</v>
      </c>
      <c r="Y12" s="106">
        <v>85.55</v>
      </c>
      <c r="Z12" s="107">
        <v>89.2</v>
      </c>
      <c r="AA12" s="106">
        <v>89.88</v>
      </c>
      <c r="AB12" s="106">
        <v>89.67</v>
      </c>
      <c r="AC12" s="106">
        <v>90.31</v>
      </c>
      <c r="AD12" s="106">
        <v>89.99</v>
      </c>
      <c r="AE12" s="106">
        <v>89.05</v>
      </c>
      <c r="AF12" s="106">
        <v>89.94</v>
      </c>
      <c r="AG12" s="106">
        <v>89.25</v>
      </c>
      <c r="AH12" s="106">
        <v>89.86</v>
      </c>
      <c r="AI12" s="107">
        <v>91.2</v>
      </c>
      <c r="AJ12" s="107">
        <v>89.6</v>
      </c>
      <c r="AK12" s="106">
        <v>91.92</v>
      </c>
      <c r="AL12" s="106">
        <v>93.33</v>
      </c>
      <c r="AM12" s="106">
        <v>97.11</v>
      </c>
      <c r="AN12" s="106">
        <v>98.68</v>
      </c>
      <c r="AO12" s="106">
        <v>96.76</v>
      </c>
      <c r="AP12" s="106">
        <v>97.49</v>
      </c>
      <c r="AQ12" s="106">
        <v>100.49</v>
      </c>
      <c r="AR12" s="106">
        <v>102.07</v>
      </c>
      <c r="AS12" s="106">
        <v>99.95</v>
      </c>
      <c r="AT12" s="106">
        <v>100.78</v>
      </c>
      <c r="AU12" s="106">
        <v>103.91</v>
      </c>
      <c r="AV12" s="106">
        <v>107.48</v>
      </c>
      <c r="AW12" s="106">
        <v>109.43</v>
      </c>
      <c r="AX12" s="106">
        <v>111.07</v>
      </c>
      <c r="AY12" s="106">
        <v>114.52</v>
      </c>
      <c r="AZ12" s="106">
        <v>116.66</v>
      </c>
      <c r="BA12" s="106">
        <v>116.94</v>
      </c>
      <c r="BB12" s="106">
        <v>119.78</v>
      </c>
      <c r="BC12" s="107">
        <v>123</v>
      </c>
      <c r="BD12" s="106">
        <v>124.35</v>
      </c>
      <c r="BE12" s="106">
        <v>125.59</v>
      </c>
      <c r="BF12" s="107">
        <v>129.19999999999999</v>
      </c>
      <c r="BG12" s="106">
        <v>131.11000000000001</v>
      </c>
      <c r="BH12" s="106">
        <v>132.36000000000001</v>
      </c>
      <c r="BI12" s="106">
        <v>133.77000000000001</v>
      </c>
      <c r="BJ12" s="106">
        <v>137.26</v>
      </c>
      <c r="BK12" s="106">
        <v>140.25</v>
      </c>
      <c r="BL12" s="106">
        <v>140.85</v>
      </c>
      <c r="BM12" s="106">
        <v>146.35</v>
      </c>
      <c r="BN12" s="106">
        <v>153.69</v>
      </c>
      <c r="BO12" s="106">
        <v>158.87</v>
      </c>
      <c r="BP12" s="106">
        <v>167.44</v>
      </c>
      <c r="BQ12" s="106">
        <v>175.36</v>
      </c>
      <c r="BR12" s="106">
        <v>183.12</v>
      </c>
      <c r="BS12" s="106">
        <v>193.91</v>
      </c>
      <c r="BT12" s="107">
        <v>199.7</v>
      </c>
      <c r="BU12" s="106">
        <v>203.46</v>
      </c>
      <c r="BV12" s="106">
        <v>207.18</v>
      </c>
      <c r="BW12" s="106">
        <v>212.05</v>
      </c>
      <c r="BX12" s="106">
        <v>217.15</v>
      </c>
      <c r="BY12" s="107">
        <v>220.4</v>
      </c>
      <c r="BZ12" s="107">
        <v>227.7</v>
      </c>
      <c r="CA12" s="106">
        <v>234.01</v>
      </c>
      <c r="CB12" s="107">
        <v>236.4</v>
      </c>
      <c r="CC12" s="106">
        <v>241.98</v>
      </c>
      <c r="CD12" s="106">
        <v>247.69</v>
      </c>
      <c r="CE12" s="106">
        <v>254.53</v>
      </c>
      <c r="CF12" s="106">
        <v>262.01</v>
      </c>
      <c r="CG12" s="106">
        <v>268.22000000000003</v>
      </c>
      <c r="CH12" s="108">
        <f t="shared" si="0"/>
        <v>0.10843871394330118</v>
      </c>
      <c r="CI12" s="109">
        <f t="shared" si="1"/>
        <v>0.31829352206821993</v>
      </c>
      <c r="CJ12" s="109">
        <f t="shared" si="2"/>
        <v>0.83272975743081679</v>
      </c>
      <c r="CK12" s="109">
        <f t="shared" si="3"/>
        <v>1.683541770885443</v>
      </c>
      <c r="CL12" s="109">
        <f t="shared" si="4"/>
        <v>2.1352425482174171</v>
      </c>
    </row>
    <row r="13" spans="1:90" x14ac:dyDescent="0.25">
      <c r="A13" s="104" t="s">
        <v>666</v>
      </c>
      <c r="B13" s="106">
        <v>76.010000000000005</v>
      </c>
      <c r="C13" s="106">
        <v>79.260000000000005</v>
      </c>
      <c r="D13" s="106">
        <v>81.55</v>
      </c>
      <c r="E13" s="106">
        <v>83.52</v>
      </c>
      <c r="F13" s="106">
        <v>87.47</v>
      </c>
      <c r="G13" s="106">
        <v>88.91</v>
      </c>
      <c r="H13" s="106">
        <v>92.96</v>
      </c>
      <c r="I13" s="106">
        <v>98.09</v>
      </c>
      <c r="J13" s="106">
        <v>107.23</v>
      </c>
      <c r="K13" s="106">
        <v>112.97</v>
      </c>
      <c r="L13" s="106">
        <v>121.42</v>
      </c>
      <c r="M13" s="106">
        <v>132.06</v>
      </c>
      <c r="N13" s="106">
        <v>141.08000000000001</v>
      </c>
      <c r="O13" s="106">
        <v>149.36000000000001</v>
      </c>
      <c r="P13" s="106">
        <v>153.91999999999999</v>
      </c>
      <c r="Q13" s="106">
        <v>147.53</v>
      </c>
      <c r="R13" s="106">
        <v>130.77000000000001</v>
      </c>
      <c r="S13" s="106">
        <v>118.17</v>
      </c>
      <c r="T13" s="106">
        <v>112.62</v>
      </c>
      <c r="U13" s="106">
        <v>109.58</v>
      </c>
      <c r="V13" s="106">
        <v>107.18</v>
      </c>
      <c r="W13" s="106">
        <v>106.52</v>
      </c>
      <c r="X13" s="106">
        <v>105.38</v>
      </c>
      <c r="Y13" s="106">
        <v>104.15</v>
      </c>
      <c r="Z13" s="106">
        <v>102.03</v>
      </c>
      <c r="AA13" s="106">
        <v>100.23</v>
      </c>
      <c r="AB13" s="106">
        <v>99.54</v>
      </c>
      <c r="AC13" s="107">
        <v>98.1</v>
      </c>
      <c r="AD13" s="106">
        <v>98.23</v>
      </c>
      <c r="AE13" s="106">
        <v>98.67</v>
      </c>
      <c r="AF13" s="106">
        <v>98.57</v>
      </c>
      <c r="AG13" s="106">
        <v>96.82</v>
      </c>
      <c r="AH13" s="107">
        <v>96</v>
      </c>
      <c r="AI13" s="106">
        <v>96.48</v>
      </c>
      <c r="AJ13" s="106">
        <v>95.52</v>
      </c>
      <c r="AK13" s="106">
        <v>95.66</v>
      </c>
      <c r="AL13" s="106">
        <v>96.66</v>
      </c>
      <c r="AM13" s="106">
        <v>96.97</v>
      </c>
      <c r="AN13" s="106">
        <v>97.21</v>
      </c>
      <c r="AO13" s="106">
        <v>98.32</v>
      </c>
      <c r="AP13" s="106">
        <v>98.85</v>
      </c>
      <c r="AQ13" s="106">
        <v>99.71</v>
      </c>
      <c r="AR13" s="106">
        <v>99.21</v>
      </c>
      <c r="AS13" s="106">
        <v>102.23</v>
      </c>
      <c r="AT13" s="106">
        <v>103.38</v>
      </c>
      <c r="AU13" s="106">
        <v>106.24</v>
      </c>
      <c r="AV13" s="106">
        <v>107.94</v>
      </c>
      <c r="AW13" s="106">
        <v>110.52</v>
      </c>
      <c r="AX13" s="106">
        <v>112.66</v>
      </c>
      <c r="AY13" s="106">
        <v>115.37</v>
      </c>
      <c r="AZ13" s="106">
        <v>117.62</v>
      </c>
      <c r="BA13" s="106">
        <v>119.53</v>
      </c>
      <c r="BB13" s="106">
        <v>120.65</v>
      </c>
      <c r="BC13" s="106">
        <v>124.03</v>
      </c>
      <c r="BD13" s="106">
        <v>124.99</v>
      </c>
      <c r="BE13" s="106">
        <v>126.15</v>
      </c>
      <c r="BF13" s="106">
        <v>129.44999999999999</v>
      </c>
      <c r="BG13" s="106">
        <v>130.26</v>
      </c>
      <c r="BH13" s="106">
        <v>131.97</v>
      </c>
      <c r="BI13" s="106">
        <v>133.99</v>
      </c>
      <c r="BJ13" s="106">
        <v>135.54</v>
      </c>
      <c r="BK13" s="106">
        <v>134.07</v>
      </c>
      <c r="BL13" s="106">
        <v>138.81</v>
      </c>
      <c r="BM13" s="106">
        <v>141.22999999999999</v>
      </c>
      <c r="BN13" s="106">
        <v>145.72</v>
      </c>
      <c r="BO13" s="106">
        <v>146.22999999999999</v>
      </c>
      <c r="BP13" s="107">
        <v>150.9</v>
      </c>
      <c r="BQ13" s="106">
        <v>154.47999999999999</v>
      </c>
      <c r="BR13" s="106">
        <v>162.52000000000001</v>
      </c>
      <c r="BS13" s="106">
        <v>167.58</v>
      </c>
      <c r="BT13" s="106">
        <v>174.43</v>
      </c>
      <c r="BU13" s="106">
        <v>175.14</v>
      </c>
      <c r="BV13" s="106">
        <v>177.93</v>
      </c>
      <c r="BW13" s="107">
        <v>185.5</v>
      </c>
      <c r="BX13" s="106">
        <v>190.48</v>
      </c>
      <c r="BY13" s="106">
        <v>192.78</v>
      </c>
      <c r="BZ13" s="106">
        <v>206.42</v>
      </c>
      <c r="CA13" s="106">
        <v>213.53</v>
      </c>
      <c r="CB13" s="106">
        <v>221.91</v>
      </c>
      <c r="CC13" s="107">
        <v>228</v>
      </c>
      <c r="CD13" s="106">
        <v>237.55</v>
      </c>
      <c r="CE13" s="106">
        <v>246.65</v>
      </c>
      <c r="CF13" s="106">
        <v>256.01</v>
      </c>
      <c r="CG13" s="106">
        <v>256.70999999999998</v>
      </c>
      <c r="CH13" s="108">
        <f t="shared" si="0"/>
        <v>0.12592105263157882</v>
      </c>
      <c r="CI13" s="109">
        <f t="shared" si="1"/>
        <v>0.46574169236039742</v>
      </c>
      <c r="CJ13" s="109">
        <f t="shared" si="2"/>
        <v>0.81767329887417683</v>
      </c>
      <c r="CK13" s="109">
        <f t="shared" si="3"/>
        <v>1.5111024161205124</v>
      </c>
      <c r="CL13" s="109">
        <f t="shared" si="4"/>
        <v>1.464810369659145</v>
      </c>
    </row>
    <row r="14" spans="1:90" x14ac:dyDescent="0.25">
      <c r="A14" s="104" t="s">
        <v>668</v>
      </c>
      <c r="B14" s="111" t="s">
        <v>827</v>
      </c>
      <c r="C14" s="111" t="s">
        <v>827</v>
      </c>
      <c r="D14" s="111" t="s">
        <v>827</v>
      </c>
      <c r="E14" s="111" t="s">
        <v>827</v>
      </c>
      <c r="F14" s="111" t="s">
        <v>827</v>
      </c>
      <c r="G14" s="111" t="s">
        <v>827</v>
      </c>
      <c r="H14" s="111" t="s">
        <v>827</v>
      </c>
      <c r="I14" s="111" t="s">
        <v>827</v>
      </c>
      <c r="J14" s="111" t="s">
        <v>827</v>
      </c>
      <c r="K14" s="111" t="s">
        <v>827</v>
      </c>
      <c r="L14" s="111" t="s">
        <v>827</v>
      </c>
      <c r="M14" s="111" t="s">
        <v>827</v>
      </c>
      <c r="N14" s="113">
        <v>97.2</v>
      </c>
      <c r="O14" s="113">
        <v>101.2</v>
      </c>
      <c r="P14" s="113">
        <v>102.7</v>
      </c>
      <c r="Q14" s="113">
        <v>102.1</v>
      </c>
      <c r="R14" s="113">
        <v>99.9</v>
      </c>
      <c r="S14" s="113">
        <v>96.7</v>
      </c>
      <c r="T14" s="113">
        <v>95.9</v>
      </c>
      <c r="U14" s="113">
        <v>95.2</v>
      </c>
      <c r="V14" s="113">
        <v>95.2</v>
      </c>
      <c r="W14" s="113">
        <v>95.4</v>
      </c>
      <c r="X14" s="113">
        <v>95.1</v>
      </c>
      <c r="Y14" s="113">
        <v>95.2</v>
      </c>
      <c r="Z14" s="113">
        <v>95.4</v>
      </c>
      <c r="AA14" s="113">
        <v>95.9</v>
      </c>
      <c r="AB14" s="113">
        <v>95.3</v>
      </c>
      <c r="AC14" s="113">
        <v>94.4</v>
      </c>
      <c r="AD14" s="113">
        <v>93.9</v>
      </c>
      <c r="AE14" s="113">
        <v>94</v>
      </c>
      <c r="AF14" s="113">
        <v>93.8</v>
      </c>
      <c r="AG14" s="113">
        <v>93.7</v>
      </c>
      <c r="AH14" s="113">
        <v>93.6</v>
      </c>
      <c r="AI14" s="113">
        <v>94.1</v>
      </c>
      <c r="AJ14" s="113">
        <v>94</v>
      </c>
      <c r="AK14" s="113">
        <v>93.8</v>
      </c>
      <c r="AL14" s="113">
        <v>95</v>
      </c>
      <c r="AM14" s="113">
        <v>95.8</v>
      </c>
      <c r="AN14" s="113">
        <v>96.6</v>
      </c>
      <c r="AO14" s="113">
        <v>97.3</v>
      </c>
      <c r="AP14" s="113">
        <v>98.3</v>
      </c>
      <c r="AQ14" s="113">
        <v>99.4</v>
      </c>
      <c r="AR14" s="113">
        <v>100.6</v>
      </c>
      <c r="AS14" s="113">
        <v>101.7</v>
      </c>
      <c r="AT14" s="113">
        <v>103</v>
      </c>
      <c r="AU14" s="113">
        <v>105.1</v>
      </c>
      <c r="AV14" s="113">
        <v>107.7</v>
      </c>
      <c r="AW14" s="113">
        <v>112.8</v>
      </c>
      <c r="AX14" s="113">
        <v>116.2</v>
      </c>
      <c r="AY14" s="113">
        <v>119.1</v>
      </c>
      <c r="AZ14" s="113">
        <v>121.2</v>
      </c>
      <c r="BA14" s="113">
        <v>122.3</v>
      </c>
      <c r="BB14" s="113">
        <v>125</v>
      </c>
      <c r="BC14" s="113">
        <v>128.69999999999999</v>
      </c>
      <c r="BD14" s="113">
        <v>131.9</v>
      </c>
      <c r="BE14" s="113">
        <v>134.4</v>
      </c>
      <c r="BF14" s="113">
        <v>137.19999999999999</v>
      </c>
      <c r="BG14" s="113">
        <v>140.6</v>
      </c>
      <c r="BH14" s="113">
        <v>143.4</v>
      </c>
      <c r="BI14" s="113">
        <v>146.4</v>
      </c>
      <c r="BJ14" s="113">
        <v>149</v>
      </c>
      <c r="BK14" s="113">
        <v>151.5</v>
      </c>
      <c r="BL14" s="113">
        <v>155.4</v>
      </c>
      <c r="BM14" s="113">
        <v>159.5</v>
      </c>
      <c r="BN14" s="113">
        <v>168.9</v>
      </c>
      <c r="BO14" s="113">
        <v>177.6</v>
      </c>
      <c r="BP14" s="113">
        <v>189.8</v>
      </c>
      <c r="BQ14" s="113">
        <v>200.6</v>
      </c>
      <c r="BR14" s="113">
        <v>210</v>
      </c>
      <c r="BS14" s="113">
        <v>217.2</v>
      </c>
      <c r="BT14" s="113">
        <v>219.4</v>
      </c>
      <c r="BU14" s="113">
        <v>214.5</v>
      </c>
      <c r="BV14" s="113">
        <v>211.8</v>
      </c>
      <c r="BW14" s="113">
        <v>211</v>
      </c>
      <c r="BX14" s="113">
        <v>211.7</v>
      </c>
      <c r="BY14" s="113">
        <v>212.3</v>
      </c>
      <c r="BZ14" s="113">
        <v>214.3</v>
      </c>
      <c r="CA14" s="113">
        <v>219.9</v>
      </c>
      <c r="CB14" s="113">
        <v>224.7</v>
      </c>
      <c r="CC14" s="113">
        <v>230.2</v>
      </c>
      <c r="CD14" s="113">
        <v>235.6</v>
      </c>
      <c r="CE14" s="113">
        <v>243</v>
      </c>
      <c r="CF14" s="113">
        <v>249</v>
      </c>
      <c r="CG14" s="113">
        <v>254.1</v>
      </c>
      <c r="CH14" s="108">
        <f t="shared" si="0"/>
        <v>0.10382276281494351</v>
      </c>
      <c r="CI14" s="109">
        <f t="shared" si="1"/>
        <v>0.18461538461538463</v>
      </c>
      <c r="CJ14" s="109">
        <f t="shared" si="2"/>
        <v>0.59310344827586214</v>
      </c>
      <c r="CK14" s="109">
        <f t="shared" si="3"/>
        <v>1.4985250737463125</v>
      </c>
      <c r="CL14" s="109">
        <f t="shared" si="4"/>
        <v>1.6691176470588234</v>
      </c>
    </row>
    <row r="15" spans="1:90" x14ac:dyDescent="0.25">
      <c r="A15" s="104" t="s">
        <v>682</v>
      </c>
      <c r="B15" s="105" t="s">
        <v>827</v>
      </c>
      <c r="C15" s="105" t="s">
        <v>827</v>
      </c>
      <c r="D15" s="105" t="s">
        <v>827</v>
      </c>
      <c r="E15" s="105" t="s">
        <v>827</v>
      </c>
      <c r="F15" s="105" t="s">
        <v>827</v>
      </c>
      <c r="G15" s="105" t="s">
        <v>827</v>
      </c>
      <c r="H15" s="105" t="s">
        <v>827</v>
      </c>
      <c r="I15" s="105" t="s">
        <v>827</v>
      </c>
      <c r="J15" s="105" t="s">
        <v>827</v>
      </c>
      <c r="K15" s="105" t="s">
        <v>827</v>
      </c>
      <c r="L15" s="105" t="s">
        <v>827</v>
      </c>
      <c r="M15" s="105" t="s">
        <v>827</v>
      </c>
      <c r="N15" s="106">
        <v>123.19</v>
      </c>
      <c r="O15" s="106">
        <v>124.01</v>
      </c>
      <c r="P15" s="106">
        <v>126.34</v>
      </c>
      <c r="Q15" s="106">
        <v>123.02</v>
      </c>
      <c r="R15" s="106">
        <v>122.58</v>
      </c>
      <c r="S15" s="106">
        <v>118.48</v>
      </c>
      <c r="T15" s="106">
        <v>116.37</v>
      </c>
      <c r="U15" s="106">
        <v>114.28</v>
      </c>
      <c r="V15" s="106">
        <v>112.07</v>
      </c>
      <c r="W15" s="106">
        <v>110.49</v>
      </c>
      <c r="X15" s="106">
        <v>109.52</v>
      </c>
      <c r="Y15" s="107">
        <v>109.8</v>
      </c>
      <c r="Z15" s="106">
        <v>108.81</v>
      </c>
      <c r="AA15" s="106">
        <v>110.53</v>
      </c>
      <c r="AB15" s="106">
        <v>111.31</v>
      </c>
      <c r="AC15" s="106">
        <v>111.99</v>
      </c>
      <c r="AD15" s="106">
        <v>111.36</v>
      </c>
      <c r="AE15" s="106">
        <v>109.86</v>
      </c>
      <c r="AF15" s="106">
        <v>109.09</v>
      </c>
      <c r="AG15" s="107">
        <v>105.4</v>
      </c>
      <c r="AH15" s="106">
        <v>105.28</v>
      </c>
      <c r="AI15" s="106">
        <v>104.63</v>
      </c>
      <c r="AJ15" s="106">
        <v>104.97</v>
      </c>
      <c r="AK15" s="106">
        <v>103.63</v>
      </c>
      <c r="AL15" s="106">
        <v>102.94</v>
      </c>
      <c r="AM15" s="106">
        <v>103.82</v>
      </c>
      <c r="AN15" s="107">
        <v>103</v>
      </c>
      <c r="AO15" s="106">
        <v>102.14</v>
      </c>
      <c r="AP15" s="106">
        <v>101.05</v>
      </c>
      <c r="AQ15" s="106">
        <v>99.13</v>
      </c>
      <c r="AR15" s="106">
        <v>99.86</v>
      </c>
      <c r="AS15" s="106">
        <v>99.96</v>
      </c>
      <c r="AT15" s="106">
        <v>101.21</v>
      </c>
      <c r="AU15" s="106">
        <v>100.28</v>
      </c>
      <c r="AV15" s="106">
        <v>101.31</v>
      </c>
      <c r="AW15" s="106">
        <v>100.75</v>
      </c>
      <c r="AX15" s="106">
        <v>100.85</v>
      </c>
      <c r="AY15" s="106">
        <v>104.55</v>
      </c>
      <c r="AZ15" s="106">
        <v>105.13</v>
      </c>
      <c r="BA15" s="106">
        <v>108.45</v>
      </c>
      <c r="BB15" s="106">
        <v>109.44</v>
      </c>
      <c r="BC15" s="106">
        <v>109.26</v>
      </c>
      <c r="BD15" s="106">
        <v>112.32</v>
      </c>
      <c r="BE15" s="106">
        <v>113.54</v>
      </c>
      <c r="BF15" s="106">
        <v>117.55</v>
      </c>
      <c r="BG15" s="107">
        <v>120.6</v>
      </c>
      <c r="BH15" s="106">
        <v>121.36</v>
      </c>
      <c r="BI15" s="107">
        <v>124.9</v>
      </c>
      <c r="BJ15" s="106">
        <v>128.25</v>
      </c>
      <c r="BK15" s="106">
        <v>130.57</v>
      </c>
      <c r="BL15" s="106">
        <v>129.75</v>
      </c>
      <c r="BM15" s="106">
        <v>132.94999999999999</v>
      </c>
      <c r="BN15" s="106">
        <v>134.19</v>
      </c>
      <c r="BO15" s="106">
        <v>139.03</v>
      </c>
      <c r="BP15" s="106">
        <v>141.44</v>
      </c>
      <c r="BQ15" s="106">
        <v>144.99</v>
      </c>
      <c r="BR15" s="106">
        <v>152.25</v>
      </c>
      <c r="BS15" s="106">
        <v>157.94</v>
      </c>
      <c r="BT15" s="106">
        <v>162.44</v>
      </c>
      <c r="BU15" s="106">
        <v>170.11</v>
      </c>
      <c r="BV15" s="106">
        <v>173.56</v>
      </c>
      <c r="BW15" s="106">
        <v>179.63</v>
      </c>
      <c r="BX15" s="106">
        <v>180.09</v>
      </c>
      <c r="BY15" s="106">
        <v>186.24</v>
      </c>
      <c r="BZ15" s="106">
        <v>189.41</v>
      </c>
      <c r="CA15" s="106">
        <v>197.53</v>
      </c>
      <c r="CB15" s="106">
        <v>202.19</v>
      </c>
      <c r="CC15" s="106">
        <v>205.01</v>
      </c>
      <c r="CD15" s="106">
        <v>214.18</v>
      </c>
      <c r="CE15" s="106">
        <v>223.65</v>
      </c>
      <c r="CF15" s="106">
        <v>230.07</v>
      </c>
      <c r="CG15" s="106">
        <v>237.93</v>
      </c>
      <c r="CH15" s="108">
        <f t="shared" si="0"/>
        <v>0.16057753280327791</v>
      </c>
      <c r="CI15" s="109">
        <f t="shared" si="1"/>
        <v>0.39868320498500953</v>
      </c>
      <c r="CJ15" s="109">
        <f t="shared" si="2"/>
        <v>0.78962015795411822</v>
      </c>
      <c r="CK15" s="109">
        <f t="shared" si="3"/>
        <v>1.3802521008403366</v>
      </c>
      <c r="CL15" s="109">
        <f t="shared" si="4"/>
        <v>1.1669398907103825</v>
      </c>
    </row>
    <row r="16" spans="1:90" x14ac:dyDescent="0.25">
      <c r="A16" s="104" t="s">
        <v>702</v>
      </c>
      <c r="B16" s="105" t="s">
        <v>827</v>
      </c>
      <c r="C16" s="105" t="s">
        <v>827</v>
      </c>
      <c r="D16" s="105" t="s">
        <v>827</v>
      </c>
      <c r="E16" s="105" t="s">
        <v>827</v>
      </c>
      <c r="F16" s="105" t="s">
        <v>827</v>
      </c>
      <c r="G16" s="105" t="s">
        <v>827</v>
      </c>
      <c r="H16" s="105" t="s">
        <v>827</v>
      </c>
      <c r="I16" s="105" t="s">
        <v>827</v>
      </c>
      <c r="J16" s="105" t="s">
        <v>827</v>
      </c>
      <c r="K16" s="105" t="s">
        <v>827</v>
      </c>
      <c r="L16" s="105" t="s">
        <v>827</v>
      </c>
      <c r="M16" s="105" t="s">
        <v>827</v>
      </c>
      <c r="N16" s="105" t="s">
        <v>827</v>
      </c>
      <c r="O16" s="105" t="s">
        <v>827</v>
      </c>
      <c r="P16" s="105" t="s">
        <v>827</v>
      </c>
      <c r="Q16" s="105" t="s">
        <v>827</v>
      </c>
      <c r="R16" s="105" t="s">
        <v>827</v>
      </c>
      <c r="S16" s="105" t="s">
        <v>827</v>
      </c>
      <c r="T16" s="105" t="s">
        <v>827</v>
      </c>
      <c r="U16" s="105" t="s">
        <v>827</v>
      </c>
      <c r="V16" s="107">
        <v>104.6</v>
      </c>
      <c r="W16" s="106">
        <v>105.87</v>
      </c>
      <c r="X16" s="106">
        <v>106.02</v>
      </c>
      <c r="Y16" s="106">
        <v>105.95</v>
      </c>
      <c r="Z16" s="106">
        <v>105.88</v>
      </c>
      <c r="AA16" s="106">
        <v>106.57</v>
      </c>
      <c r="AB16" s="106">
        <v>105.41</v>
      </c>
      <c r="AC16" s="106">
        <v>104.92</v>
      </c>
      <c r="AD16" s="107">
        <v>103.5</v>
      </c>
      <c r="AE16" s="106">
        <v>102.82</v>
      </c>
      <c r="AF16" s="106">
        <v>101.41</v>
      </c>
      <c r="AG16" s="106">
        <v>100.29</v>
      </c>
      <c r="AH16" s="107">
        <v>97.7</v>
      </c>
      <c r="AI16" s="106">
        <v>97.52</v>
      </c>
      <c r="AJ16" s="106">
        <v>97.43</v>
      </c>
      <c r="AK16" s="106">
        <v>97.49</v>
      </c>
      <c r="AL16" s="106">
        <v>97.15</v>
      </c>
      <c r="AM16" s="107">
        <v>99.3</v>
      </c>
      <c r="AN16" s="106">
        <v>98.66</v>
      </c>
      <c r="AO16" s="106">
        <v>98.89</v>
      </c>
      <c r="AP16" s="106">
        <v>99.06</v>
      </c>
      <c r="AQ16" s="106">
        <v>100.43</v>
      </c>
      <c r="AR16" s="106">
        <v>100.63</v>
      </c>
      <c r="AS16" s="106">
        <v>99.88</v>
      </c>
      <c r="AT16" s="107">
        <v>100</v>
      </c>
      <c r="AU16" s="106">
        <v>100.84</v>
      </c>
      <c r="AV16" s="106">
        <v>102.73</v>
      </c>
      <c r="AW16" s="106">
        <v>103.86</v>
      </c>
      <c r="AX16" s="106">
        <v>103.33</v>
      </c>
      <c r="AY16" s="106">
        <v>105.44</v>
      </c>
      <c r="AZ16" s="107">
        <v>106.5</v>
      </c>
      <c r="BA16" s="106">
        <v>107.86</v>
      </c>
      <c r="BB16" s="106">
        <v>109.48</v>
      </c>
      <c r="BC16" s="106">
        <v>111.95</v>
      </c>
      <c r="BD16" s="106">
        <v>113.43</v>
      </c>
      <c r="BE16" s="106">
        <v>116.11</v>
      </c>
      <c r="BF16" s="106">
        <v>118.34</v>
      </c>
      <c r="BG16" s="107">
        <v>121.1</v>
      </c>
      <c r="BH16" s="106">
        <v>123.59</v>
      </c>
      <c r="BI16" s="106">
        <v>127.06</v>
      </c>
      <c r="BJ16" s="106">
        <v>131.66</v>
      </c>
      <c r="BK16" s="106">
        <v>134.31</v>
      </c>
      <c r="BL16" s="106">
        <v>137.06</v>
      </c>
      <c r="BM16" s="106">
        <v>138.41999999999999</v>
      </c>
      <c r="BN16" s="106">
        <v>141.16</v>
      </c>
      <c r="BO16" s="107">
        <v>145.5</v>
      </c>
      <c r="BP16" s="106">
        <v>149.28</v>
      </c>
      <c r="BQ16" s="106">
        <v>155.15</v>
      </c>
      <c r="BR16" s="107">
        <v>160.30000000000001</v>
      </c>
      <c r="BS16" s="107">
        <v>163.5</v>
      </c>
      <c r="BT16" s="106">
        <v>167.38</v>
      </c>
      <c r="BU16" s="106">
        <v>169.64</v>
      </c>
      <c r="BV16" s="106">
        <v>169.52</v>
      </c>
      <c r="BW16" s="107">
        <v>175</v>
      </c>
      <c r="BX16" s="106">
        <v>182.88</v>
      </c>
      <c r="BY16" s="106">
        <v>191.72</v>
      </c>
      <c r="BZ16" s="106">
        <v>200.04</v>
      </c>
      <c r="CA16" s="106">
        <v>205.92</v>
      </c>
      <c r="CB16" s="107">
        <v>209.2</v>
      </c>
      <c r="CC16" s="106">
        <v>211.65</v>
      </c>
      <c r="CD16" s="107">
        <v>213.2</v>
      </c>
      <c r="CE16" s="106">
        <v>215.66</v>
      </c>
      <c r="CF16" s="106">
        <v>217.54</v>
      </c>
      <c r="CG16" s="106">
        <v>220.82</v>
      </c>
      <c r="CH16" s="108">
        <f t="shared" si="0"/>
        <v>4.3326246161115023E-2</v>
      </c>
      <c r="CI16" s="109">
        <f t="shared" si="1"/>
        <v>0.30169771280358404</v>
      </c>
      <c r="CJ16" s="109">
        <f t="shared" si="2"/>
        <v>0.59528969802051734</v>
      </c>
      <c r="CK16" s="109">
        <f t="shared" si="3"/>
        <v>1.2108530236283541</v>
      </c>
      <c r="CL16" s="109">
        <f t="shared" si="4"/>
        <v>1.0841906559697971</v>
      </c>
    </row>
    <row r="17" spans="1:90" x14ac:dyDescent="0.25">
      <c r="A17" s="104" t="s">
        <v>828</v>
      </c>
      <c r="B17" s="111" t="s">
        <v>827</v>
      </c>
      <c r="C17" s="111" t="s">
        <v>827</v>
      </c>
      <c r="D17" s="111" t="s">
        <v>827</v>
      </c>
      <c r="E17" s="111" t="s">
        <v>827</v>
      </c>
      <c r="F17" s="111" t="s">
        <v>827</v>
      </c>
      <c r="G17" s="111" t="s">
        <v>827</v>
      </c>
      <c r="H17" s="111" t="s">
        <v>827</v>
      </c>
      <c r="I17" s="111" t="s">
        <v>827</v>
      </c>
      <c r="J17" s="112">
        <v>115.66</v>
      </c>
      <c r="K17" s="112">
        <v>118.12</v>
      </c>
      <c r="L17" s="112">
        <v>122.08</v>
      </c>
      <c r="M17" s="112">
        <v>127.52</v>
      </c>
      <c r="N17" s="112">
        <v>129.32</v>
      </c>
      <c r="O17" s="112">
        <v>129.08000000000001</v>
      </c>
      <c r="P17" s="112">
        <v>131.52000000000001</v>
      </c>
      <c r="Q17" s="112">
        <v>127.31</v>
      </c>
      <c r="R17" s="112">
        <v>119.37</v>
      </c>
      <c r="S17" s="112">
        <v>116.93</v>
      </c>
      <c r="T17" s="112">
        <v>114.95</v>
      </c>
      <c r="U17" s="112">
        <v>116.97</v>
      </c>
      <c r="V17" s="112">
        <v>117.41</v>
      </c>
      <c r="W17" s="112">
        <v>118.08</v>
      </c>
      <c r="X17" s="112">
        <v>116.53</v>
      </c>
      <c r="Y17" s="113">
        <v>116.8</v>
      </c>
      <c r="Z17" s="112">
        <v>122.24</v>
      </c>
      <c r="AA17" s="112">
        <v>121.89</v>
      </c>
      <c r="AB17" s="112">
        <v>119.01</v>
      </c>
      <c r="AC17" s="113">
        <v>118.4</v>
      </c>
      <c r="AD17" s="113">
        <v>113.6</v>
      </c>
      <c r="AE17" s="112">
        <v>114.91</v>
      </c>
      <c r="AF17" s="113">
        <v>111.9</v>
      </c>
      <c r="AG17" s="112">
        <v>107.95</v>
      </c>
      <c r="AH17" s="112">
        <v>108.72</v>
      </c>
      <c r="AI17" s="113">
        <v>109.6</v>
      </c>
      <c r="AJ17" s="113">
        <v>103.3</v>
      </c>
      <c r="AK17" s="112">
        <v>103.22</v>
      </c>
      <c r="AL17" s="112">
        <v>101.51</v>
      </c>
      <c r="AM17" s="112">
        <v>98.84</v>
      </c>
      <c r="AN17" s="112">
        <v>97.77</v>
      </c>
      <c r="AO17" s="112">
        <v>98.69</v>
      </c>
      <c r="AP17" s="112">
        <v>100.11</v>
      </c>
      <c r="AQ17" s="112">
        <v>102.38</v>
      </c>
      <c r="AR17" s="112">
        <v>98.77</v>
      </c>
      <c r="AS17" s="112">
        <v>98.74</v>
      </c>
      <c r="AT17" s="112">
        <v>100.94</v>
      </c>
      <c r="AU17" s="112">
        <v>102.84</v>
      </c>
      <c r="AV17" s="112">
        <v>103.69</v>
      </c>
      <c r="AW17" s="112">
        <v>105.54</v>
      </c>
      <c r="AX17" s="112">
        <v>107.68</v>
      </c>
      <c r="AY17" s="112">
        <v>111.33</v>
      </c>
      <c r="AZ17" s="112">
        <v>112.17</v>
      </c>
      <c r="BA17" s="112">
        <v>115.96</v>
      </c>
      <c r="BB17" s="112">
        <v>118.04</v>
      </c>
      <c r="BC17" s="112">
        <v>119.93</v>
      </c>
      <c r="BD17" s="112">
        <v>122.67</v>
      </c>
      <c r="BE17" s="112">
        <v>125.55</v>
      </c>
      <c r="BF17" s="112">
        <v>126.98</v>
      </c>
      <c r="BG17" s="112">
        <v>128.83000000000001</v>
      </c>
      <c r="BH17" s="112">
        <v>131.33000000000001</v>
      </c>
      <c r="BI17" s="112">
        <v>131.62</v>
      </c>
      <c r="BJ17" s="112">
        <v>132.99</v>
      </c>
      <c r="BK17" s="112">
        <v>135.56</v>
      </c>
      <c r="BL17" s="112">
        <v>135.65</v>
      </c>
      <c r="BM17" s="112">
        <v>138.43</v>
      </c>
      <c r="BN17" s="112">
        <v>142.65</v>
      </c>
      <c r="BO17" s="112">
        <v>149.21</v>
      </c>
      <c r="BP17" s="112">
        <v>153.15</v>
      </c>
      <c r="BQ17" s="112">
        <v>160.26</v>
      </c>
      <c r="BR17" s="112">
        <v>166.93</v>
      </c>
      <c r="BS17" s="112">
        <v>172.43</v>
      </c>
      <c r="BT17" s="113">
        <v>176.4</v>
      </c>
      <c r="BU17" s="112">
        <v>178.83</v>
      </c>
      <c r="BV17" s="112">
        <v>181.96</v>
      </c>
      <c r="BW17" s="112">
        <v>185.39</v>
      </c>
      <c r="BX17" s="112">
        <v>186.33</v>
      </c>
      <c r="BY17" s="112">
        <v>191.19</v>
      </c>
      <c r="BZ17" s="112">
        <v>195.44</v>
      </c>
      <c r="CA17" s="112">
        <v>198.33</v>
      </c>
      <c r="CB17" s="112">
        <v>201.54</v>
      </c>
      <c r="CC17" s="112">
        <v>205.71</v>
      </c>
      <c r="CD17" s="112">
        <v>201.66</v>
      </c>
      <c r="CE17" s="112">
        <v>209.31</v>
      </c>
      <c r="CF17" s="112">
        <v>207.03</v>
      </c>
      <c r="CG17" s="112">
        <v>217.57</v>
      </c>
      <c r="CH17" s="108">
        <f t="shared" si="0"/>
        <v>5.7653978902338254E-2</v>
      </c>
      <c r="CI17" s="109">
        <f t="shared" si="1"/>
        <v>0.21663031929765686</v>
      </c>
      <c r="CJ17" s="109">
        <f t="shared" si="2"/>
        <v>0.57169688651303896</v>
      </c>
      <c r="CK17" s="109">
        <f t="shared" si="3"/>
        <v>1.2034636418877862</v>
      </c>
      <c r="CL17" s="109">
        <f t="shared" si="4"/>
        <v>0.86275684931506857</v>
      </c>
    </row>
    <row r="18" spans="1:90" x14ac:dyDescent="0.25">
      <c r="A18" s="104" t="s">
        <v>674</v>
      </c>
      <c r="B18" s="106">
        <v>50.59</v>
      </c>
      <c r="C18" s="106">
        <v>57.07</v>
      </c>
      <c r="D18" s="106">
        <v>60.25</v>
      </c>
      <c r="E18" s="106">
        <v>68.14</v>
      </c>
      <c r="F18" s="106">
        <v>77.03</v>
      </c>
      <c r="G18" s="106">
        <v>84.82</v>
      </c>
      <c r="H18" s="106">
        <v>90.76</v>
      </c>
      <c r="I18" s="106">
        <v>100.27</v>
      </c>
      <c r="J18" s="106">
        <v>103.53</v>
      </c>
      <c r="K18" s="106">
        <v>110.16</v>
      </c>
      <c r="L18" s="107">
        <v>107</v>
      </c>
      <c r="M18" s="106">
        <v>105.46</v>
      </c>
      <c r="N18" s="106">
        <v>102.22</v>
      </c>
      <c r="O18" s="106">
        <v>99.17</v>
      </c>
      <c r="P18" s="106">
        <v>99.04</v>
      </c>
      <c r="Q18" s="106">
        <v>84.74</v>
      </c>
      <c r="R18" s="106">
        <v>66.510000000000005</v>
      </c>
      <c r="S18" s="106">
        <v>61.83</v>
      </c>
      <c r="T18" s="106">
        <v>57.25</v>
      </c>
      <c r="U18" s="106">
        <v>56.27</v>
      </c>
      <c r="V18" s="106">
        <v>62.84</v>
      </c>
      <c r="W18" s="106">
        <v>63.42</v>
      </c>
      <c r="X18" s="106">
        <v>65.819999999999993</v>
      </c>
      <c r="Y18" s="106">
        <v>63.51</v>
      </c>
      <c r="Z18" s="106">
        <v>67.03</v>
      </c>
      <c r="AA18" s="106">
        <v>68.98</v>
      </c>
      <c r="AB18" s="106">
        <v>70.290000000000006</v>
      </c>
      <c r="AC18" s="106">
        <v>70.98</v>
      </c>
      <c r="AD18" s="106">
        <v>71.91</v>
      </c>
      <c r="AE18" s="106">
        <v>74.27</v>
      </c>
      <c r="AF18" s="106">
        <v>76.17</v>
      </c>
      <c r="AG18" s="106">
        <v>75.13</v>
      </c>
      <c r="AH18" s="106">
        <v>77.45</v>
      </c>
      <c r="AI18" s="107">
        <v>80.3</v>
      </c>
      <c r="AJ18" s="107">
        <v>84.6</v>
      </c>
      <c r="AK18" s="106">
        <v>86.82</v>
      </c>
      <c r="AL18" s="106">
        <v>91.01</v>
      </c>
      <c r="AM18" s="106">
        <v>91.98</v>
      </c>
      <c r="AN18" s="106">
        <v>95.77</v>
      </c>
      <c r="AO18" s="106">
        <v>95.57</v>
      </c>
      <c r="AP18" s="106">
        <v>98.31</v>
      </c>
      <c r="AQ18" s="107">
        <v>101.6</v>
      </c>
      <c r="AR18" s="106">
        <v>99.63</v>
      </c>
      <c r="AS18" s="106">
        <v>100.46</v>
      </c>
      <c r="AT18" s="106">
        <v>100.32</v>
      </c>
      <c r="AU18" s="106">
        <v>103.47</v>
      </c>
      <c r="AV18" s="106">
        <v>106.98</v>
      </c>
      <c r="AW18" s="106">
        <v>108.21</v>
      </c>
      <c r="AX18" s="106">
        <v>108.08</v>
      </c>
      <c r="AY18" s="106">
        <v>108.42</v>
      </c>
      <c r="AZ18" s="106">
        <v>112.06</v>
      </c>
      <c r="BA18" s="106">
        <v>113.49</v>
      </c>
      <c r="BB18" s="106">
        <v>115.17</v>
      </c>
      <c r="BC18" s="106">
        <v>116.43</v>
      </c>
      <c r="BD18" s="106">
        <v>116.71</v>
      </c>
      <c r="BE18" s="106">
        <v>119.96</v>
      </c>
      <c r="BF18" s="106">
        <v>121.99</v>
      </c>
      <c r="BG18" s="106">
        <v>123.14</v>
      </c>
      <c r="BH18" s="106">
        <v>126.16</v>
      </c>
      <c r="BI18" s="106">
        <v>129.79</v>
      </c>
      <c r="BJ18" s="106">
        <v>135.97999999999999</v>
      </c>
      <c r="BK18" s="107">
        <v>128.1</v>
      </c>
      <c r="BL18" s="106">
        <v>131.08000000000001</v>
      </c>
      <c r="BM18" s="106">
        <v>136.01</v>
      </c>
      <c r="BN18" s="106">
        <v>144.93</v>
      </c>
      <c r="BO18" s="106">
        <v>148.69</v>
      </c>
      <c r="BP18" s="106">
        <v>153.71</v>
      </c>
      <c r="BQ18" s="106">
        <v>163.78</v>
      </c>
      <c r="BR18" s="106">
        <v>175.37</v>
      </c>
      <c r="BS18" s="106">
        <v>189.36</v>
      </c>
      <c r="BT18" s="106">
        <v>190.94</v>
      </c>
      <c r="BU18" s="106">
        <v>191.38</v>
      </c>
      <c r="BV18" s="106">
        <v>191.43</v>
      </c>
      <c r="BW18" s="106">
        <v>198.79</v>
      </c>
      <c r="BX18" s="106">
        <v>198.26</v>
      </c>
      <c r="BY18" s="107">
        <v>202.4</v>
      </c>
      <c r="BZ18" s="106">
        <v>206.38</v>
      </c>
      <c r="CA18" s="107">
        <v>212.1</v>
      </c>
      <c r="CB18" s="106">
        <v>211.03</v>
      </c>
      <c r="CC18" s="106">
        <v>209.64</v>
      </c>
      <c r="CD18" s="107">
        <v>215.9</v>
      </c>
      <c r="CE18" s="106">
        <v>223.74</v>
      </c>
      <c r="CF18" s="106">
        <v>221.98</v>
      </c>
      <c r="CG18" s="106">
        <v>221.27</v>
      </c>
      <c r="CH18" s="108">
        <f t="shared" si="0"/>
        <v>5.5476054188132062E-2</v>
      </c>
      <c r="CI18" s="109">
        <f t="shared" si="1"/>
        <v>0.1561814191660571</v>
      </c>
      <c r="CJ18" s="109">
        <f t="shared" si="2"/>
        <v>0.6268656716417913</v>
      </c>
      <c r="CK18" s="109">
        <f t="shared" si="3"/>
        <v>1.2025681863428233</v>
      </c>
      <c r="CL18" s="109">
        <f t="shared" si="4"/>
        <v>2.484018264840183</v>
      </c>
    </row>
    <row r="19" spans="1:90" x14ac:dyDescent="0.25">
      <c r="A19" s="104" t="s">
        <v>688</v>
      </c>
      <c r="B19" s="111" t="s">
        <v>827</v>
      </c>
      <c r="C19" s="111" t="s">
        <v>827</v>
      </c>
      <c r="D19" s="111" t="s">
        <v>827</v>
      </c>
      <c r="E19" s="111" t="s">
        <v>827</v>
      </c>
      <c r="F19" s="112">
        <v>89.95</v>
      </c>
      <c r="G19" s="112">
        <v>99.22</v>
      </c>
      <c r="H19" s="112">
        <v>109.54</v>
      </c>
      <c r="I19" s="112">
        <v>119.19</v>
      </c>
      <c r="J19" s="112">
        <v>134.59</v>
      </c>
      <c r="K19" s="112">
        <v>138.58000000000001</v>
      </c>
      <c r="L19" s="112">
        <v>149.52000000000001</v>
      </c>
      <c r="M19" s="112">
        <v>146.78</v>
      </c>
      <c r="N19" s="112">
        <v>157.05000000000001</v>
      </c>
      <c r="O19" s="112">
        <v>154.19</v>
      </c>
      <c r="P19" s="112">
        <v>143.82</v>
      </c>
      <c r="Q19" s="112">
        <v>120.71</v>
      </c>
      <c r="R19" s="112">
        <v>98.98</v>
      </c>
      <c r="S19" s="112">
        <v>89.04</v>
      </c>
      <c r="T19" s="113">
        <v>87.6</v>
      </c>
      <c r="U19" s="112">
        <v>85.34</v>
      </c>
      <c r="V19" s="112">
        <v>78.52</v>
      </c>
      <c r="W19" s="113">
        <v>78.8</v>
      </c>
      <c r="X19" s="112">
        <v>80.83</v>
      </c>
      <c r="Y19" s="112">
        <v>83.25</v>
      </c>
      <c r="Z19" s="112">
        <v>86.98</v>
      </c>
      <c r="AA19" s="112">
        <v>88.51</v>
      </c>
      <c r="AB19" s="112">
        <v>91.36</v>
      </c>
      <c r="AC19" s="112">
        <v>88.05</v>
      </c>
      <c r="AD19" s="112">
        <v>89.22</v>
      </c>
      <c r="AE19" s="112">
        <v>90.28</v>
      </c>
      <c r="AF19" s="112">
        <v>92.54</v>
      </c>
      <c r="AG19" s="112">
        <v>93.41</v>
      </c>
      <c r="AH19" s="112">
        <v>93.52</v>
      </c>
      <c r="AI19" s="112">
        <v>97.37</v>
      </c>
      <c r="AJ19" s="112">
        <v>98.52</v>
      </c>
      <c r="AK19" s="112">
        <v>101.08</v>
      </c>
      <c r="AL19" s="112">
        <v>103.39</v>
      </c>
      <c r="AM19" s="113">
        <v>104.9</v>
      </c>
      <c r="AN19" s="112">
        <v>109.04</v>
      </c>
      <c r="AO19" s="112">
        <v>96.57</v>
      </c>
      <c r="AP19" s="112">
        <v>96.63</v>
      </c>
      <c r="AQ19" s="112">
        <v>100.06</v>
      </c>
      <c r="AR19" s="113">
        <v>100.4</v>
      </c>
      <c r="AS19" s="112">
        <v>102.91</v>
      </c>
      <c r="AT19" s="112">
        <v>103.49</v>
      </c>
      <c r="AU19" s="112">
        <v>109.52</v>
      </c>
      <c r="AV19" s="112">
        <v>110.04</v>
      </c>
      <c r="AW19" s="113">
        <v>110.9</v>
      </c>
      <c r="AX19" s="112">
        <v>113.11</v>
      </c>
      <c r="AY19" s="112">
        <v>119.53</v>
      </c>
      <c r="AZ19" s="112">
        <v>119.72</v>
      </c>
      <c r="BA19" s="112">
        <v>119.69</v>
      </c>
      <c r="BB19" s="112">
        <v>126.02</v>
      </c>
      <c r="BC19" s="112">
        <v>129.91</v>
      </c>
      <c r="BD19" s="112">
        <v>128.34</v>
      </c>
      <c r="BE19" s="112">
        <v>132.93</v>
      </c>
      <c r="BF19" s="112">
        <v>134.04</v>
      </c>
      <c r="BG19" s="112">
        <v>140.19</v>
      </c>
      <c r="BH19" s="112">
        <v>144.58000000000001</v>
      </c>
      <c r="BI19" s="112">
        <v>144.69</v>
      </c>
      <c r="BJ19" s="112">
        <v>145.77000000000001</v>
      </c>
      <c r="BK19" s="113">
        <v>142.30000000000001</v>
      </c>
      <c r="BL19" s="112">
        <v>147.08000000000001</v>
      </c>
      <c r="BM19" s="112">
        <v>147.91999999999999</v>
      </c>
      <c r="BN19" s="112">
        <v>149.97</v>
      </c>
      <c r="BO19" s="112">
        <v>159.51</v>
      </c>
      <c r="BP19" s="112">
        <v>165.31</v>
      </c>
      <c r="BQ19" s="112">
        <v>171.79</v>
      </c>
      <c r="BR19" s="112">
        <v>176.06</v>
      </c>
      <c r="BS19" s="112">
        <v>185.56</v>
      </c>
      <c r="BT19" s="112">
        <v>187.79</v>
      </c>
      <c r="BU19" s="112">
        <v>186.61</v>
      </c>
      <c r="BV19" s="113">
        <v>186.4</v>
      </c>
      <c r="BW19" s="112">
        <v>195.54</v>
      </c>
      <c r="BX19" s="112">
        <v>193.46</v>
      </c>
      <c r="BY19" s="112">
        <v>188.14</v>
      </c>
      <c r="BZ19" s="112">
        <v>193.14</v>
      </c>
      <c r="CA19" s="112">
        <v>196.94</v>
      </c>
      <c r="CB19" s="112">
        <v>203.62</v>
      </c>
      <c r="CC19" s="113">
        <v>201.9</v>
      </c>
      <c r="CD19" s="112">
        <v>203.64</v>
      </c>
      <c r="CE19" s="112">
        <v>209.67</v>
      </c>
      <c r="CF19" s="112">
        <v>219.79</v>
      </c>
      <c r="CG19" s="112">
        <v>224.02</v>
      </c>
      <c r="CH19" s="108">
        <f t="shared" si="0"/>
        <v>0.10955918771669149</v>
      </c>
      <c r="CI19" s="109">
        <f t="shared" si="1"/>
        <v>0.20047157172713148</v>
      </c>
      <c r="CJ19" s="109">
        <f t="shared" si="2"/>
        <v>0.51446727961060046</v>
      </c>
      <c r="CK19" s="109">
        <f t="shared" si="3"/>
        <v>1.176853561364299</v>
      </c>
      <c r="CL19" s="109">
        <f t="shared" si="4"/>
        <v>1.6909309309309313</v>
      </c>
    </row>
    <row r="20" spans="1:90" x14ac:dyDescent="0.25">
      <c r="A20" s="104" t="s">
        <v>698</v>
      </c>
      <c r="B20" s="106">
        <v>104.59</v>
      </c>
      <c r="C20" s="106">
        <v>105.68</v>
      </c>
      <c r="D20" s="106">
        <v>107.22</v>
      </c>
      <c r="E20" s="107">
        <v>107.7</v>
      </c>
      <c r="F20" s="106">
        <v>108.87</v>
      </c>
      <c r="G20" s="106">
        <v>110.28</v>
      </c>
      <c r="H20" s="106">
        <v>111.55</v>
      </c>
      <c r="I20" s="106">
        <v>112.56</v>
      </c>
      <c r="J20" s="106">
        <v>114.01</v>
      </c>
      <c r="K20" s="106">
        <v>115.06</v>
      </c>
      <c r="L20" s="106">
        <v>117.26</v>
      </c>
      <c r="M20" s="107">
        <v>118.4</v>
      </c>
      <c r="N20" s="106">
        <v>118.46</v>
      </c>
      <c r="O20" s="106">
        <v>118.67</v>
      </c>
      <c r="P20" s="106">
        <v>120.17</v>
      </c>
      <c r="Q20" s="106">
        <v>117.64</v>
      </c>
      <c r="R20" s="106">
        <v>116.48</v>
      </c>
      <c r="S20" s="106">
        <v>113.12</v>
      </c>
      <c r="T20" s="106">
        <v>112.14</v>
      </c>
      <c r="U20" s="107">
        <v>112.1</v>
      </c>
      <c r="V20" s="106">
        <v>111.67</v>
      </c>
      <c r="W20" s="106">
        <v>111.54</v>
      </c>
      <c r="X20" s="106">
        <v>111.68</v>
      </c>
      <c r="Y20" s="106">
        <v>111.02</v>
      </c>
      <c r="Z20" s="106">
        <v>111.18</v>
      </c>
      <c r="AA20" s="106">
        <v>109.59</v>
      </c>
      <c r="AB20" s="106">
        <v>109.17</v>
      </c>
      <c r="AC20" s="106">
        <v>107.15</v>
      </c>
      <c r="AD20" s="106">
        <v>105.19</v>
      </c>
      <c r="AE20" s="106">
        <v>103.45</v>
      </c>
      <c r="AF20" s="106">
        <v>99.39</v>
      </c>
      <c r="AG20" s="106">
        <v>99.79</v>
      </c>
      <c r="AH20" s="106">
        <v>97.07</v>
      </c>
      <c r="AI20" s="106">
        <v>95.04</v>
      </c>
      <c r="AJ20" s="106">
        <v>95.69</v>
      </c>
      <c r="AK20" s="106">
        <v>95.42</v>
      </c>
      <c r="AL20" s="106">
        <v>95.82</v>
      </c>
      <c r="AM20" s="106">
        <v>96.37</v>
      </c>
      <c r="AN20" s="106">
        <v>96.94</v>
      </c>
      <c r="AO20" s="106">
        <v>97.31</v>
      </c>
      <c r="AP20" s="106">
        <v>98.29</v>
      </c>
      <c r="AQ20" s="107">
        <v>99.2</v>
      </c>
      <c r="AR20" s="106">
        <v>101.02</v>
      </c>
      <c r="AS20" s="107">
        <v>101.5</v>
      </c>
      <c r="AT20" s="106">
        <v>102.52</v>
      </c>
      <c r="AU20" s="106">
        <v>104.03</v>
      </c>
      <c r="AV20" s="106">
        <v>106.58</v>
      </c>
      <c r="AW20" s="106">
        <v>108.03</v>
      </c>
      <c r="AX20" s="107">
        <v>110.2</v>
      </c>
      <c r="AY20" s="106">
        <v>112.06</v>
      </c>
      <c r="AZ20" s="106">
        <v>115.22</v>
      </c>
      <c r="BA20" s="106">
        <v>117.74</v>
      </c>
      <c r="BB20" s="106">
        <v>120.32</v>
      </c>
      <c r="BC20" s="106">
        <v>122.64</v>
      </c>
      <c r="BD20" s="106">
        <v>126.45</v>
      </c>
      <c r="BE20" s="107">
        <v>128.19999999999999</v>
      </c>
      <c r="BF20" s="106">
        <v>130.34</v>
      </c>
      <c r="BG20" s="106">
        <v>132.15</v>
      </c>
      <c r="BH20" s="106">
        <v>134.49</v>
      </c>
      <c r="BI20" s="106">
        <v>136.54</v>
      </c>
      <c r="BJ20" s="107">
        <v>139.30000000000001</v>
      </c>
      <c r="BK20" s="107">
        <v>142.6</v>
      </c>
      <c r="BL20" s="107">
        <v>146</v>
      </c>
      <c r="BM20" s="106">
        <v>148.37</v>
      </c>
      <c r="BN20" s="106">
        <v>153.72</v>
      </c>
      <c r="BO20" s="106">
        <v>160.55000000000001</v>
      </c>
      <c r="BP20" s="106">
        <v>169.59</v>
      </c>
      <c r="BQ20" s="107">
        <v>175.9</v>
      </c>
      <c r="BR20" s="106">
        <v>182.94</v>
      </c>
      <c r="BS20" s="106">
        <v>188.58</v>
      </c>
      <c r="BT20" s="106">
        <v>189.95</v>
      </c>
      <c r="BU20" s="106">
        <v>185.89</v>
      </c>
      <c r="BV20" s="106">
        <v>183.14</v>
      </c>
      <c r="BW20" s="106">
        <v>180.92</v>
      </c>
      <c r="BX20" s="106">
        <v>182.91</v>
      </c>
      <c r="BY20" s="106">
        <v>186.07</v>
      </c>
      <c r="BZ20" s="106">
        <v>189.87</v>
      </c>
      <c r="CA20" s="106">
        <v>194.81</v>
      </c>
      <c r="CB20" s="106">
        <v>201.98</v>
      </c>
      <c r="CC20" s="106">
        <v>206.31</v>
      </c>
      <c r="CD20" s="106">
        <v>210.27</v>
      </c>
      <c r="CE20" s="106">
        <v>213.35</v>
      </c>
      <c r="CF20" s="106">
        <v>217.61</v>
      </c>
      <c r="CG20" s="106">
        <v>219.01</v>
      </c>
      <c r="CH20" s="108">
        <f t="shared" si="0"/>
        <v>6.1557849837623024E-2</v>
      </c>
      <c r="CI20" s="109">
        <f t="shared" si="1"/>
        <v>0.17816988541610623</v>
      </c>
      <c r="CJ20" s="109">
        <f t="shared" si="2"/>
        <v>0.47610702972298968</v>
      </c>
      <c r="CK20" s="109">
        <f t="shared" si="3"/>
        <v>1.1577339901477832</v>
      </c>
      <c r="CL20" s="109">
        <f t="shared" si="4"/>
        <v>0.9727076202486038</v>
      </c>
    </row>
    <row r="21" spans="1:90" x14ac:dyDescent="0.25">
      <c r="A21" s="104" t="s">
        <v>710</v>
      </c>
      <c r="B21" s="105" t="s">
        <v>827</v>
      </c>
      <c r="C21" s="105" t="s">
        <v>827</v>
      </c>
      <c r="D21" s="105" t="s">
        <v>827</v>
      </c>
      <c r="E21" s="105" t="s">
        <v>827</v>
      </c>
      <c r="F21" s="106">
        <v>71.760000000000005</v>
      </c>
      <c r="G21" s="106">
        <v>74.64</v>
      </c>
      <c r="H21" s="106">
        <v>76.58</v>
      </c>
      <c r="I21" s="106">
        <v>80.959999999999994</v>
      </c>
      <c r="J21" s="106">
        <v>87.45</v>
      </c>
      <c r="K21" s="106">
        <v>93.62</v>
      </c>
      <c r="L21" s="106">
        <v>101.56</v>
      </c>
      <c r="M21" s="106">
        <v>109.38</v>
      </c>
      <c r="N21" s="107">
        <v>116.6</v>
      </c>
      <c r="O21" s="106">
        <v>120.39</v>
      </c>
      <c r="P21" s="106">
        <v>114.77</v>
      </c>
      <c r="Q21" s="106">
        <v>110.44</v>
      </c>
      <c r="R21" s="106">
        <v>103.39</v>
      </c>
      <c r="S21" s="106">
        <v>98.59</v>
      </c>
      <c r="T21" s="106">
        <v>103.19</v>
      </c>
      <c r="U21" s="106">
        <v>98.09</v>
      </c>
      <c r="V21" s="106">
        <v>97.83</v>
      </c>
      <c r="W21" s="106">
        <v>97.23</v>
      </c>
      <c r="X21" s="106">
        <v>96.53</v>
      </c>
      <c r="Y21" s="106">
        <v>96.63</v>
      </c>
      <c r="Z21" s="106">
        <v>96.78</v>
      </c>
      <c r="AA21" s="106">
        <v>95.35</v>
      </c>
      <c r="AB21" s="106">
        <v>95.84</v>
      </c>
      <c r="AC21" s="106">
        <v>94.42</v>
      </c>
      <c r="AD21" s="106">
        <v>93.74</v>
      </c>
      <c r="AE21" s="106">
        <v>92.89</v>
      </c>
      <c r="AF21" s="106">
        <v>93.51</v>
      </c>
      <c r="AG21" s="106">
        <v>91.63</v>
      </c>
      <c r="AH21" s="106">
        <v>93.72</v>
      </c>
      <c r="AI21" s="106">
        <v>93.93</v>
      </c>
      <c r="AJ21" s="106">
        <v>93.58</v>
      </c>
      <c r="AK21" s="106">
        <v>93.52</v>
      </c>
      <c r="AL21" s="107">
        <v>93.4</v>
      </c>
      <c r="AM21" s="106">
        <v>94.91</v>
      </c>
      <c r="AN21" s="106">
        <v>94.81</v>
      </c>
      <c r="AO21" s="107">
        <v>96.7</v>
      </c>
      <c r="AP21" s="106">
        <v>98.26</v>
      </c>
      <c r="AQ21" s="106">
        <v>100.16</v>
      </c>
      <c r="AR21" s="106">
        <v>100.23</v>
      </c>
      <c r="AS21" s="106">
        <v>101.34</v>
      </c>
      <c r="AT21" s="106">
        <v>103.15</v>
      </c>
      <c r="AU21" s="106">
        <v>106.06</v>
      </c>
      <c r="AV21" s="106">
        <v>107.73</v>
      </c>
      <c r="AW21" s="106">
        <v>109.72</v>
      </c>
      <c r="AX21" s="106">
        <v>106.88</v>
      </c>
      <c r="AY21" s="106">
        <v>113.01</v>
      </c>
      <c r="AZ21" s="107">
        <v>115.6</v>
      </c>
      <c r="BA21" s="106">
        <v>116.16</v>
      </c>
      <c r="BB21" s="106">
        <v>119.56</v>
      </c>
      <c r="BC21" s="106">
        <v>120.98</v>
      </c>
      <c r="BD21" s="106">
        <v>120.68</v>
      </c>
      <c r="BE21" s="106">
        <v>124.06</v>
      </c>
      <c r="BF21" s="106">
        <v>126.39</v>
      </c>
      <c r="BG21" s="106">
        <v>131.03</v>
      </c>
      <c r="BH21" s="107">
        <v>134.6</v>
      </c>
      <c r="BI21" s="106">
        <v>137.58000000000001</v>
      </c>
      <c r="BJ21" s="106">
        <v>142.97999999999999</v>
      </c>
      <c r="BK21" s="106">
        <v>143.75</v>
      </c>
      <c r="BL21" s="106">
        <v>145.88999999999999</v>
      </c>
      <c r="BM21" s="106">
        <v>147.47</v>
      </c>
      <c r="BN21" s="106">
        <v>145.74</v>
      </c>
      <c r="BO21" s="106">
        <v>150.53</v>
      </c>
      <c r="BP21" s="106">
        <v>157.59</v>
      </c>
      <c r="BQ21" s="106">
        <v>163.21</v>
      </c>
      <c r="BR21" s="106">
        <v>166.42</v>
      </c>
      <c r="BS21" s="106">
        <v>175.57</v>
      </c>
      <c r="BT21" s="106">
        <v>180.57</v>
      </c>
      <c r="BU21" s="106">
        <v>179.07</v>
      </c>
      <c r="BV21" s="106">
        <v>178.82</v>
      </c>
      <c r="BW21" s="106">
        <v>171.75</v>
      </c>
      <c r="BX21" s="107">
        <v>173.2</v>
      </c>
      <c r="BY21" s="106">
        <v>176.56</v>
      </c>
      <c r="BZ21" s="106">
        <v>173.51</v>
      </c>
      <c r="CA21" s="107">
        <v>178.7</v>
      </c>
      <c r="CB21" s="106">
        <v>183.88</v>
      </c>
      <c r="CC21" s="106">
        <v>190.58</v>
      </c>
      <c r="CD21" s="107">
        <v>194.6</v>
      </c>
      <c r="CE21" s="106">
        <v>198.85</v>
      </c>
      <c r="CF21" s="106">
        <v>208.52</v>
      </c>
      <c r="CG21" s="106">
        <v>214.92</v>
      </c>
      <c r="CH21" s="108">
        <f t="shared" si="0"/>
        <v>0.12771539510966501</v>
      </c>
      <c r="CI21" s="109">
        <f t="shared" si="1"/>
        <v>0.20020103869994976</v>
      </c>
      <c r="CJ21" s="109">
        <f t="shared" si="2"/>
        <v>0.45738116227029213</v>
      </c>
      <c r="CK21" s="109">
        <f t="shared" si="3"/>
        <v>1.1207815275310833</v>
      </c>
      <c r="CL21" s="109">
        <f t="shared" si="4"/>
        <v>1.2241539894442721</v>
      </c>
    </row>
    <row r="22" spans="1:90" x14ac:dyDescent="0.25">
      <c r="A22" s="104" t="s">
        <v>676</v>
      </c>
      <c r="B22" s="112">
        <v>125.92</v>
      </c>
      <c r="C22" s="112">
        <v>128.58000000000001</v>
      </c>
      <c r="D22" s="112">
        <v>133.58000000000001</v>
      </c>
      <c r="E22" s="112">
        <v>139.46</v>
      </c>
      <c r="F22" s="112">
        <v>141.99</v>
      </c>
      <c r="G22" s="112">
        <v>147.62</v>
      </c>
      <c r="H22" s="112">
        <v>156.49</v>
      </c>
      <c r="I22" s="112">
        <v>159.91</v>
      </c>
      <c r="J22" s="113">
        <v>162.69999999999999</v>
      </c>
      <c r="K22" s="112">
        <v>163.29</v>
      </c>
      <c r="L22" s="112">
        <v>163.07</v>
      </c>
      <c r="M22" s="112">
        <v>162.16</v>
      </c>
      <c r="N22" s="112">
        <v>158.74</v>
      </c>
      <c r="O22" s="112">
        <v>154.41</v>
      </c>
      <c r="P22" s="112">
        <v>150.29</v>
      </c>
      <c r="Q22" s="112">
        <v>142.58000000000001</v>
      </c>
      <c r="R22" s="112">
        <v>132.58000000000001</v>
      </c>
      <c r="S22" s="112">
        <v>123.46</v>
      </c>
      <c r="T22" s="112">
        <v>118.33</v>
      </c>
      <c r="U22" s="112">
        <v>115.58</v>
      </c>
      <c r="V22" s="112">
        <v>111.53</v>
      </c>
      <c r="W22" s="112">
        <v>107.73</v>
      </c>
      <c r="X22" s="112">
        <v>104.59</v>
      </c>
      <c r="Y22" s="112">
        <v>99.98</v>
      </c>
      <c r="Z22" s="112">
        <v>95.45</v>
      </c>
      <c r="AA22" s="113">
        <v>90.5</v>
      </c>
      <c r="AB22" s="112">
        <v>85.12</v>
      </c>
      <c r="AC22" s="112">
        <v>80.38</v>
      </c>
      <c r="AD22" s="112">
        <v>76.760000000000005</v>
      </c>
      <c r="AE22" s="113">
        <v>75</v>
      </c>
      <c r="AF22" s="112">
        <v>75.89</v>
      </c>
      <c r="AG22" s="113">
        <v>76.5</v>
      </c>
      <c r="AH22" s="112">
        <v>74.319999999999993</v>
      </c>
      <c r="AI22" s="112">
        <v>74.33</v>
      </c>
      <c r="AJ22" s="112">
        <v>78.52</v>
      </c>
      <c r="AK22" s="112">
        <v>80.77</v>
      </c>
      <c r="AL22" s="112">
        <v>82.04</v>
      </c>
      <c r="AM22" s="112">
        <v>86.62</v>
      </c>
      <c r="AN22" s="112">
        <v>93.63</v>
      </c>
      <c r="AO22" s="112">
        <v>96.59</v>
      </c>
      <c r="AP22" s="112">
        <v>96.43</v>
      </c>
      <c r="AQ22" s="113">
        <v>98.6</v>
      </c>
      <c r="AR22" s="112">
        <v>101.73</v>
      </c>
      <c r="AS22" s="112">
        <v>103.25</v>
      </c>
      <c r="AT22" s="112">
        <v>103.67</v>
      </c>
      <c r="AU22" s="112">
        <v>104.79</v>
      </c>
      <c r="AV22" s="112">
        <v>109.33</v>
      </c>
      <c r="AW22" s="112">
        <v>112.06</v>
      </c>
      <c r="AX22" s="112">
        <v>113.36</v>
      </c>
      <c r="AY22" s="112">
        <v>115.86</v>
      </c>
      <c r="AZ22" s="112">
        <v>122.18</v>
      </c>
      <c r="BA22" s="112">
        <v>125.15</v>
      </c>
      <c r="BB22" s="112">
        <v>127.34</v>
      </c>
      <c r="BC22" s="112">
        <v>130.44</v>
      </c>
      <c r="BD22" s="112">
        <v>133.31</v>
      </c>
      <c r="BE22" s="112">
        <v>134.22999999999999</v>
      </c>
      <c r="BF22" s="112">
        <v>132.97999999999999</v>
      </c>
      <c r="BG22" s="113">
        <v>133.69999999999999</v>
      </c>
      <c r="BH22" s="112">
        <v>135.63</v>
      </c>
      <c r="BI22" s="112">
        <v>135.32</v>
      </c>
      <c r="BJ22" s="113">
        <v>134.30000000000001</v>
      </c>
      <c r="BK22" s="112">
        <v>134.15</v>
      </c>
      <c r="BL22" s="112">
        <v>134.55000000000001</v>
      </c>
      <c r="BM22" s="112">
        <v>136.28</v>
      </c>
      <c r="BN22" s="112">
        <v>138.34</v>
      </c>
      <c r="BO22" s="112">
        <v>141.65</v>
      </c>
      <c r="BP22" s="112">
        <v>148.81</v>
      </c>
      <c r="BQ22" s="113">
        <v>155.1</v>
      </c>
      <c r="BR22" s="112">
        <v>159.07</v>
      </c>
      <c r="BS22" s="112">
        <v>161.88999999999999</v>
      </c>
      <c r="BT22" s="112">
        <v>166.47</v>
      </c>
      <c r="BU22" s="112">
        <v>168.41</v>
      </c>
      <c r="BV22" s="112">
        <v>167.16</v>
      </c>
      <c r="BW22" s="113">
        <v>166.3</v>
      </c>
      <c r="BX22" s="112">
        <v>168.79</v>
      </c>
      <c r="BY22" s="112">
        <v>173.69</v>
      </c>
      <c r="BZ22" s="113">
        <v>177.7</v>
      </c>
      <c r="CA22" s="112">
        <v>180.34</v>
      </c>
      <c r="CB22" s="113">
        <v>185.5</v>
      </c>
      <c r="CC22" s="112">
        <v>189.97</v>
      </c>
      <c r="CD22" s="112">
        <v>191.83</v>
      </c>
      <c r="CE22" s="112">
        <v>194.34</v>
      </c>
      <c r="CF22" s="112">
        <v>199.36</v>
      </c>
      <c r="CG22" s="113">
        <v>203.3</v>
      </c>
      <c r="CH22" s="108">
        <f t="shared" si="0"/>
        <v>7.0168974048534061E-2</v>
      </c>
      <c r="CI22" s="109">
        <f t="shared" si="1"/>
        <v>0.207172970726204</v>
      </c>
      <c r="CJ22" s="109">
        <f t="shared" si="2"/>
        <v>0.49178162606398601</v>
      </c>
      <c r="CK22" s="109">
        <f t="shared" si="3"/>
        <v>0.96900726392251824</v>
      </c>
      <c r="CL22" s="109">
        <f t="shared" si="4"/>
        <v>1.0334066813362672</v>
      </c>
    </row>
    <row r="23" spans="1:90" x14ac:dyDescent="0.25">
      <c r="A23" s="104" t="s">
        <v>678</v>
      </c>
      <c r="B23" s="105" t="s">
        <v>827</v>
      </c>
      <c r="C23" s="105" t="s">
        <v>827</v>
      </c>
      <c r="D23" s="105" t="s">
        <v>827</v>
      </c>
      <c r="E23" s="107">
        <v>123.7</v>
      </c>
      <c r="F23" s="107">
        <v>128.30000000000001</v>
      </c>
      <c r="G23" s="106">
        <v>133.79</v>
      </c>
      <c r="H23" s="106">
        <v>138.16</v>
      </c>
      <c r="I23" s="106">
        <v>141.74</v>
      </c>
      <c r="J23" s="106">
        <v>145.13999999999999</v>
      </c>
      <c r="K23" s="106">
        <v>149.29</v>
      </c>
      <c r="L23" s="107">
        <v>150.9</v>
      </c>
      <c r="M23" s="106">
        <v>149.82</v>
      </c>
      <c r="N23" s="106">
        <v>149.27000000000001</v>
      </c>
      <c r="O23" s="106">
        <v>148.88</v>
      </c>
      <c r="P23" s="106">
        <v>146.51</v>
      </c>
      <c r="Q23" s="106">
        <v>141.99</v>
      </c>
      <c r="R23" s="107">
        <v>138.19999999999999</v>
      </c>
      <c r="S23" s="106">
        <v>137.58000000000001</v>
      </c>
      <c r="T23" s="106">
        <v>136.33000000000001</v>
      </c>
      <c r="U23" s="106">
        <v>135.78</v>
      </c>
      <c r="V23" s="106">
        <v>134.08000000000001</v>
      </c>
      <c r="W23" s="106">
        <v>136.26</v>
      </c>
      <c r="X23" s="106">
        <v>134.01</v>
      </c>
      <c r="Y23" s="106">
        <v>133.86000000000001</v>
      </c>
      <c r="Z23" s="106">
        <v>129.31</v>
      </c>
      <c r="AA23" s="106">
        <v>127.76</v>
      </c>
      <c r="AB23" s="107">
        <v>123.2</v>
      </c>
      <c r="AC23" s="107">
        <v>116.8</v>
      </c>
      <c r="AD23" s="106">
        <v>110.97</v>
      </c>
      <c r="AE23" s="106">
        <v>107.37</v>
      </c>
      <c r="AF23" s="106">
        <v>103.36</v>
      </c>
      <c r="AG23" s="106">
        <v>101.91</v>
      </c>
      <c r="AH23" s="106">
        <v>96.75</v>
      </c>
      <c r="AI23" s="106">
        <v>95.98</v>
      </c>
      <c r="AJ23" s="106">
        <v>96.72</v>
      </c>
      <c r="AK23" s="107">
        <v>95.5</v>
      </c>
      <c r="AL23" s="107">
        <v>95.2</v>
      </c>
      <c r="AM23" s="106">
        <v>96.78</v>
      </c>
      <c r="AN23" s="106">
        <v>96.99</v>
      </c>
      <c r="AO23" s="106">
        <v>97.18</v>
      </c>
      <c r="AP23" s="106">
        <v>96.67</v>
      </c>
      <c r="AQ23" s="106">
        <v>100.67</v>
      </c>
      <c r="AR23" s="106">
        <v>101.34</v>
      </c>
      <c r="AS23" s="106">
        <v>101.31</v>
      </c>
      <c r="AT23" s="106">
        <v>102.74</v>
      </c>
      <c r="AU23" s="106">
        <v>104.55</v>
      </c>
      <c r="AV23" s="106">
        <v>105.41</v>
      </c>
      <c r="AW23" s="106">
        <v>105.78</v>
      </c>
      <c r="AX23" s="107">
        <v>108.2</v>
      </c>
      <c r="AY23" s="106">
        <v>110.39</v>
      </c>
      <c r="AZ23" s="106">
        <v>112.43</v>
      </c>
      <c r="BA23" s="106">
        <v>113.39</v>
      </c>
      <c r="BB23" s="106">
        <v>114.96</v>
      </c>
      <c r="BC23" s="107">
        <v>117.9</v>
      </c>
      <c r="BD23" s="106">
        <v>120.48</v>
      </c>
      <c r="BE23" s="106">
        <v>120.97</v>
      </c>
      <c r="BF23" s="106">
        <v>122.88</v>
      </c>
      <c r="BG23" s="106">
        <v>124.27</v>
      </c>
      <c r="BH23" s="106">
        <v>126.26</v>
      </c>
      <c r="BI23" s="106">
        <v>125.44</v>
      </c>
      <c r="BJ23" s="106">
        <v>126.92</v>
      </c>
      <c r="BK23" s="106">
        <v>126.98</v>
      </c>
      <c r="BL23" s="106">
        <v>128.56</v>
      </c>
      <c r="BM23" s="106">
        <v>127.55</v>
      </c>
      <c r="BN23" s="106">
        <v>128.12</v>
      </c>
      <c r="BO23" s="106">
        <v>131.15</v>
      </c>
      <c r="BP23" s="106">
        <v>133.91999999999999</v>
      </c>
      <c r="BQ23" s="106">
        <v>135.58000000000001</v>
      </c>
      <c r="BR23" s="106">
        <v>139.05000000000001</v>
      </c>
      <c r="BS23" s="106">
        <v>141.71</v>
      </c>
      <c r="BT23" s="106">
        <v>144.15</v>
      </c>
      <c r="BU23" s="106">
        <v>142.99</v>
      </c>
      <c r="BV23" s="106">
        <v>143.97999999999999</v>
      </c>
      <c r="BW23" s="106">
        <v>146.97</v>
      </c>
      <c r="BX23" s="106">
        <v>150.68</v>
      </c>
      <c r="BY23" s="106">
        <v>149.13</v>
      </c>
      <c r="BZ23" s="106">
        <v>153.18</v>
      </c>
      <c r="CA23" s="106">
        <v>158.63</v>
      </c>
      <c r="CB23" s="106">
        <v>163.12</v>
      </c>
      <c r="CC23" s="106">
        <v>166.07</v>
      </c>
      <c r="CD23" s="107">
        <v>172</v>
      </c>
      <c r="CE23" s="106">
        <v>178.89</v>
      </c>
      <c r="CF23" s="106">
        <v>184.06</v>
      </c>
      <c r="CG23" s="106">
        <v>187.45</v>
      </c>
      <c r="CH23" s="108">
        <f t="shared" si="0"/>
        <v>0.12874089239477327</v>
      </c>
      <c r="CI23" s="109">
        <f t="shared" si="1"/>
        <v>0.31093083432407842</v>
      </c>
      <c r="CJ23" s="109">
        <f t="shared" si="2"/>
        <v>0.46961975695805558</v>
      </c>
      <c r="CK23" s="109">
        <f t="shared" si="3"/>
        <v>0.85026157338860897</v>
      </c>
      <c r="CL23" s="109">
        <f t="shared" si="4"/>
        <v>0.40034364261168354</v>
      </c>
    </row>
    <row r="24" spans="1:90" x14ac:dyDescent="0.25">
      <c r="A24" s="104" t="s">
        <v>706</v>
      </c>
      <c r="B24" s="105" t="s">
        <v>827</v>
      </c>
      <c r="C24" s="105" t="s">
        <v>827</v>
      </c>
      <c r="D24" s="105" t="s">
        <v>827</v>
      </c>
      <c r="E24" s="105" t="s">
        <v>827</v>
      </c>
      <c r="F24" s="105" t="s">
        <v>827</v>
      </c>
      <c r="G24" s="105" t="s">
        <v>827</v>
      </c>
      <c r="H24" s="105" t="s">
        <v>827</v>
      </c>
      <c r="I24" s="105" t="s">
        <v>827</v>
      </c>
      <c r="J24" s="105" t="s">
        <v>827</v>
      </c>
      <c r="K24" s="105" t="s">
        <v>827</v>
      </c>
      <c r="L24" s="105" t="s">
        <v>827</v>
      </c>
      <c r="M24" s="105" t="s">
        <v>827</v>
      </c>
      <c r="N24" s="105" t="s">
        <v>827</v>
      </c>
      <c r="O24" s="105" t="s">
        <v>827</v>
      </c>
      <c r="P24" s="105" t="s">
        <v>827</v>
      </c>
      <c r="Q24" s="105" t="s">
        <v>827</v>
      </c>
      <c r="R24" s="107">
        <v>132.69999999999999</v>
      </c>
      <c r="S24" s="106">
        <v>126.97</v>
      </c>
      <c r="T24" s="106">
        <v>126.51</v>
      </c>
      <c r="U24" s="106">
        <v>130.93</v>
      </c>
      <c r="V24" s="106">
        <v>123.93</v>
      </c>
      <c r="W24" s="106">
        <v>121.99</v>
      </c>
      <c r="X24" s="106">
        <v>117.48</v>
      </c>
      <c r="Y24" s="106">
        <v>114.77</v>
      </c>
      <c r="Z24" s="106">
        <v>110.14</v>
      </c>
      <c r="AA24" s="106">
        <v>108.11</v>
      </c>
      <c r="AB24" s="106">
        <v>102.31</v>
      </c>
      <c r="AC24" s="106">
        <v>98.75</v>
      </c>
      <c r="AD24" s="106">
        <v>101.74</v>
      </c>
      <c r="AE24" s="106">
        <v>101.15</v>
      </c>
      <c r="AF24" s="106">
        <v>97.44</v>
      </c>
      <c r="AG24" s="106">
        <v>97.71</v>
      </c>
      <c r="AH24" s="106">
        <v>100.99</v>
      </c>
      <c r="AI24" s="106">
        <v>100.42</v>
      </c>
      <c r="AJ24" s="106">
        <v>98.04</v>
      </c>
      <c r="AK24" s="106">
        <v>97.59</v>
      </c>
      <c r="AL24" s="106">
        <v>98.37</v>
      </c>
      <c r="AM24" s="106">
        <v>96.88</v>
      </c>
      <c r="AN24" s="106">
        <v>96.01</v>
      </c>
      <c r="AO24" s="106">
        <v>97.62</v>
      </c>
      <c r="AP24" s="106">
        <v>101.01</v>
      </c>
      <c r="AQ24" s="106">
        <v>99.76</v>
      </c>
      <c r="AR24" s="106">
        <v>98.87</v>
      </c>
      <c r="AS24" s="106">
        <v>100.36</v>
      </c>
      <c r="AT24" s="106">
        <v>103.65</v>
      </c>
      <c r="AU24" s="106">
        <v>106.59</v>
      </c>
      <c r="AV24" s="106">
        <v>105.86</v>
      </c>
      <c r="AW24" s="107">
        <v>107.7</v>
      </c>
      <c r="AX24" s="106">
        <v>108.96</v>
      </c>
      <c r="AY24" s="106">
        <v>114.27</v>
      </c>
      <c r="AZ24" s="106">
        <v>112.44</v>
      </c>
      <c r="BA24" s="106">
        <v>113.75</v>
      </c>
      <c r="BB24" s="107">
        <v>116.1</v>
      </c>
      <c r="BC24" s="106">
        <v>119.66</v>
      </c>
      <c r="BD24" s="106">
        <v>118.88</v>
      </c>
      <c r="BE24" s="106">
        <v>119.83</v>
      </c>
      <c r="BF24" s="106">
        <v>119.91</v>
      </c>
      <c r="BG24" s="106">
        <v>121.79</v>
      </c>
      <c r="BH24" s="106">
        <v>123.57</v>
      </c>
      <c r="BI24" s="106">
        <v>125.49</v>
      </c>
      <c r="BJ24" s="106">
        <v>129.62</v>
      </c>
      <c r="BK24" s="106">
        <v>129.77000000000001</v>
      </c>
      <c r="BL24" s="106">
        <v>126.38</v>
      </c>
      <c r="BM24" s="106">
        <v>127.97</v>
      </c>
      <c r="BN24" s="106">
        <v>131.44999999999999</v>
      </c>
      <c r="BO24" s="106">
        <v>133.61000000000001</v>
      </c>
      <c r="BP24" s="106">
        <v>133.78</v>
      </c>
      <c r="BQ24" s="106">
        <v>137.51</v>
      </c>
      <c r="BR24" s="106">
        <v>139.82</v>
      </c>
      <c r="BS24" s="106">
        <v>144.94</v>
      </c>
      <c r="BT24" s="107">
        <v>143.19999999999999</v>
      </c>
      <c r="BU24" s="106">
        <v>146.83000000000001</v>
      </c>
      <c r="BV24" s="106">
        <v>146.28</v>
      </c>
      <c r="BW24" s="106">
        <v>145.13999999999999</v>
      </c>
      <c r="BX24" s="106">
        <v>150.02000000000001</v>
      </c>
      <c r="BY24" s="106">
        <v>152.28</v>
      </c>
      <c r="BZ24" s="106">
        <v>154.26</v>
      </c>
      <c r="CA24" s="106">
        <v>155.06</v>
      </c>
      <c r="CB24" s="106">
        <v>155.86000000000001</v>
      </c>
      <c r="CC24" s="106">
        <v>158.36000000000001</v>
      </c>
      <c r="CD24" s="106">
        <v>161.75</v>
      </c>
      <c r="CE24" s="106">
        <v>162.38</v>
      </c>
      <c r="CF24" s="106">
        <v>166.14</v>
      </c>
      <c r="CG24" s="106">
        <v>168.99</v>
      </c>
      <c r="CH24" s="108">
        <f t="shared" si="0"/>
        <v>6.7125536751704962E-2</v>
      </c>
      <c r="CI24" s="109">
        <f t="shared" si="1"/>
        <v>0.15092283593271127</v>
      </c>
      <c r="CJ24" s="109">
        <f t="shared" si="2"/>
        <v>0.32054387747128232</v>
      </c>
      <c r="CK24" s="109">
        <f t="shared" si="3"/>
        <v>0.6838381825428459</v>
      </c>
      <c r="CL24" s="109">
        <f t="shared" si="4"/>
        <v>0.47242310708373281</v>
      </c>
    </row>
    <row r="25" spans="1:90" x14ac:dyDescent="0.25">
      <c r="A25" s="104" t="s">
        <v>700</v>
      </c>
      <c r="B25" s="111" t="s">
        <v>827</v>
      </c>
      <c r="C25" s="111" t="s">
        <v>827</v>
      </c>
      <c r="D25" s="111" t="s">
        <v>827</v>
      </c>
      <c r="E25" s="111" t="s">
        <v>827</v>
      </c>
      <c r="F25" s="111" t="s">
        <v>827</v>
      </c>
      <c r="G25" s="111" t="s">
        <v>827</v>
      </c>
      <c r="H25" s="111" t="s">
        <v>827</v>
      </c>
      <c r="I25" s="111" t="s">
        <v>827</v>
      </c>
      <c r="J25" s="111" t="s">
        <v>827</v>
      </c>
      <c r="K25" s="111" t="s">
        <v>827</v>
      </c>
      <c r="L25" s="111" t="s">
        <v>827</v>
      </c>
      <c r="M25" s="111" t="s">
        <v>827</v>
      </c>
      <c r="N25" s="111" t="s">
        <v>827</v>
      </c>
      <c r="O25" s="111" t="s">
        <v>827</v>
      </c>
      <c r="P25" s="111" t="s">
        <v>827</v>
      </c>
      <c r="Q25" s="111" t="s">
        <v>827</v>
      </c>
      <c r="R25" s="111" t="s">
        <v>827</v>
      </c>
      <c r="S25" s="111" t="s">
        <v>827</v>
      </c>
      <c r="T25" s="111" t="s">
        <v>827</v>
      </c>
      <c r="U25" s="111" t="s">
        <v>827</v>
      </c>
      <c r="V25" s="112">
        <v>75.05</v>
      </c>
      <c r="W25" s="112">
        <v>77.209999999999994</v>
      </c>
      <c r="X25" s="112">
        <v>78.19</v>
      </c>
      <c r="Y25" s="112">
        <v>78.84</v>
      </c>
      <c r="Z25" s="112">
        <v>78.959999999999994</v>
      </c>
      <c r="AA25" s="112">
        <v>81.28</v>
      </c>
      <c r="AB25" s="112">
        <v>82.59</v>
      </c>
      <c r="AC25" s="112">
        <v>83.06</v>
      </c>
      <c r="AD25" s="113">
        <v>85.3</v>
      </c>
      <c r="AE25" s="112">
        <v>85.44</v>
      </c>
      <c r="AF25" s="112">
        <v>88.71</v>
      </c>
      <c r="AG25" s="113">
        <v>88</v>
      </c>
      <c r="AH25" s="112">
        <v>89.06</v>
      </c>
      <c r="AI25" s="112">
        <v>92.25</v>
      </c>
      <c r="AJ25" s="112">
        <v>91.79</v>
      </c>
      <c r="AK25" s="112">
        <v>91.68</v>
      </c>
      <c r="AL25" s="112">
        <v>92.89</v>
      </c>
      <c r="AM25" s="112">
        <v>94.35</v>
      </c>
      <c r="AN25" s="112">
        <v>95.32</v>
      </c>
      <c r="AO25" s="112">
        <v>96.14</v>
      </c>
      <c r="AP25" s="112">
        <v>98.19</v>
      </c>
      <c r="AQ25" s="112">
        <v>99.97</v>
      </c>
      <c r="AR25" s="112">
        <v>101.23</v>
      </c>
      <c r="AS25" s="112">
        <v>100.61</v>
      </c>
      <c r="AT25" s="112">
        <v>104.04</v>
      </c>
      <c r="AU25" s="113">
        <v>106.7</v>
      </c>
      <c r="AV25" s="112">
        <v>108.08</v>
      </c>
      <c r="AW25" s="113">
        <v>108</v>
      </c>
      <c r="AX25" s="112">
        <v>109.76</v>
      </c>
      <c r="AY25" s="112">
        <v>112.46</v>
      </c>
      <c r="AZ25" s="112">
        <v>113.67</v>
      </c>
      <c r="BA25" s="112">
        <v>112.65</v>
      </c>
      <c r="BB25" s="112">
        <v>115.13</v>
      </c>
      <c r="BC25" s="112">
        <v>118.94</v>
      </c>
      <c r="BD25" s="113">
        <v>120.1</v>
      </c>
      <c r="BE25" s="112">
        <v>121.15</v>
      </c>
      <c r="BF25" s="112">
        <v>121.53</v>
      </c>
      <c r="BG25" s="112">
        <v>125.79</v>
      </c>
      <c r="BH25" s="112">
        <v>127.81</v>
      </c>
      <c r="BI25" s="112">
        <v>128.74</v>
      </c>
      <c r="BJ25" s="112">
        <v>131.26</v>
      </c>
      <c r="BK25" s="112">
        <v>134.09</v>
      </c>
      <c r="BL25" s="113">
        <v>138</v>
      </c>
      <c r="BM25" s="112">
        <v>138.71</v>
      </c>
      <c r="BN25" s="112">
        <v>144.08000000000001</v>
      </c>
      <c r="BO25" s="112">
        <v>149.12</v>
      </c>
      <c r="BP25" s="112">
        <v>153.52000000000001</v>
      </c>
      <c r="BQ25" s="112">
        <v>157.34</v>
      </c>
      <c r="BR25" s="112">
        <v>164.63</v>
      </c>
      <c r="BS25" s="112">
        <v>169.43</v>
      </c>
      <c r="BT25" s="112">
        <v>173.59</v>
      </c>
      <c r="BU25" s="112">
        <v>166.32</v>
      </c>
      <c r="BV25" s="112">
        <v>164.35</v>
      </c>
      <c r="BW25" s="112">
        <v>164.68</v>
      </c>
      <c r="BX25" s="112">
        <v>164.29</v>
      </c>
      <c r="BY25" s="113">
        <v>161.4</v>
      </c>
      <c r="BZ25" s="112">
        <v>159.54</v>
      </c>
      <c r="CA25" s="112">
        <v>164.34</v>
      </c>
      <c r="CB25" s="112">
        <v>165.13</v>
      </c>
      <c r="CC25" s="112">
        <v>163.22999999999999</v>
      </c>
      <c r="CD25" s="112">
        <v>165.17</v>
      </c>
      <c r="CE25" s="112">
        <v>166.95</v>
      </c>
      <c r="CF25" s="112">
        <v>167.87</v>
      </c>
      <c r="CG25" s="112">
        <v>169.34</v>
      </c>
      <c r="CH25" s="108">
        <f t="shared" si="0"/>
        <v>3.7431844636402811E-2</v>
      </c>
      <c r="CI25" s="109">
        <f t="shared" si="1"/>
        <v>1.8157768157768261E-2</v>
      </c>
      <c r="CJ25" s="109">
        <f t="shared" si="2"/>
        <v>0.22082041669670538</v>
      </c>
      <c r="CK25" s="109">
        <f t="shared" si="3"/>
        <v>0.68313288937481365</v>
      </c>
      <c r="CL25" s="109">
        <f t="shared" si="4"/>
        <v>1.1478944698122779</v>
      </c>
    </row>
    <row r="26" spans="1:90" x14ac:dyDescent="0.25">
      <c r="A26" s="110" t="s">
        <v>696</v>
      </c>
      <c r="B26" s="112">
        <v>56.65</v>
      </c>
      <c r="C26" s="112">
        <v>56.48</v>
      </c>
      <c r="D26" s="112">
        <v>61.17</v>
      </c>
      <c r="E26" s="112">
        <v>59.43</v>
      </c>
      <c r="F26" s="112">
        <v>62.34</v>
      </c>
      <c r="G26" s="112">
        <v>69.34</v>
      </c>
      <c r="H26" s="112">
        <v>71.59</v>
      </c>
      <c r="I26" s="112">
        <v>76.88</v>
      </c>
      <c r="J26" s="112">
        <v>80.89</v>
      </c>
      <c r="K26" s="112">
        <v>84.76</v>
      </c>
      <c r="L26" s="112">
        <v>86.24</v>
      </c>
      <c r="M26" s="113">
        <v>87.1</v>
      </c>
      <c r="N26" s="113">
        <v>94.4</v>
      </c>
      <c r="O26" s="112">
        <v>90.54</v>
      </c>
      <c r="P26" s="112">
        <v>96.44</v>
      </c>
      <c r="Q26" s="112">
        <v>95.19</v>
      </c>
      <c r="R26" s="112">
        <v>91.74</v>
      </c>
      <c r="S26" s="112">
        <v>89.78</v>
      </c>
      <c r="T26" s="112">
        <v>90.87</v>
      </c>
      <c r="U26" s="113">
        <v>87.9</v>
      </c>
      <c r="V26" s="113">
        <v>91.5</v>
      </c>
      <c r="W26" s="112">
        <v>91.16</v>
      </c>
      <c r="X26" s="112">
        <v>94.04</v>
      </c>
      <c r="Y26" s="112">
        <v>87.45</v>
      </c>
      <c r="Z26" s="112">
        <v>88.65</v>
      </c>
      <c r="AA26" s="112">
        <v>90.79</v>
      </c>
      <c r="AB26" s="112">
        <v>91.03</v>
      </c>
      <c r="AC26" s="112">
        <v>88.73</v>
      </c>
      <c r="AD26" s="113">
        <v>90.5</v>
      </c>
      <c r="AE26" s="112">
        <v>89.49</v>
      </c>
      <c r="AF26" s="112">
        <v>96.03</v>
      </c>
      <c r="AG26" s="112">
        <v>94.13</v>
      </c>
      <c r="AH26" s="112">
        <v>91.37</v>
      </c>
      <c r="AI26" s="113">
        <v>90.1</v>
      </c>
      <c r="AJ26" s="112">
        <v>94.33</v>
      </c>
      <c r="AK26" s="112">
        <v>92.83</v>
      </c>
      <c r="AL26" s="112">
        <v>92.82</v>
      </c>
      <c r="AM26" s="112">
        <v>92.73</v>
      </c>
      <c r="AN26" s="112">
        <v>94.58</v>
      </c>
      <c r="AO26" s="112">
        <v>97.92</v>
      </c>
      <c r="AP26" s="113">
        <v>95.3</v>
      </c>
      <c r="AQ26" s="112">
        <v>96.07</v>
      </c>
      <c r="AR26" s="112">
        <v>102.72</v>
      </c>
      <c r="AS26" s="112">
        <v>105.92</v>
      </c>
      <c r="AT26" s="112">
        <v>100.29</v>
      </c>
      <c r="AU26" s="112">
        <v>102.78</v>
      </c>
      <c r="AV26" s="112">
        <v>107.62</v>
      </c>
      <c r="AW26" s="112">
        <v>111.12</v>
      </c>
      <c r="AX26" s="112">
        <v>105.61</v>
      </c>
      <c r="AY26" s="112">
        <v>108.88</v>
      </c>
      <c r="AZ26" s="112">
        <v>113.02</v>
      </c>
      <c r="BA26" s="112">
        <v>116.59</v>
      </c>
      <c r="BB26" s="112">
        <v>111.25</v>
      </c>
      <c r="BC26" s="112">
        <v>115.49</v>
      </c>
      <c r="BD26" s="112">
        <v>119.27</v>
      </c>
      <c r="BE26" s="112">
        <v>123.77</v>
      </c>
      <c r="BF26" s="112">
        <v>118.53</v>
      </c>
      <c r="BG26" s="112">
        <v>122.76</v>
      </c>
      <c r="BH26" s="112">
        <v>126.44</v>
      </c>
      <c r="BI26" s="112">
        <v>130.86000000000001</v>
      </c>
      <c r="BJ26" s="112">
        <v>125.06</v>
      </c>
      <c r="BK26" s="112">
        <v>127.57</v>
      </c>
      <c r="BL26" s="112">
        <v>129.81</v>
      </c>
      <c r="BM26" s="112">
        <v>133.01</v>
      </c>
      <c r="BN26" s="112">
        <v>130.82</v>
      </c>
      <c r="BO26" s="112">
        <v>134.41999999999999</v>
      </c>
      <c r="BP26" s="112">
        <v>137.52000000000001</v>
      </c>
      <c r="BQ26" s="112">
        <v>138.99</v>
      </c>
      <c r="BR26" s="112">
        <v>139.69</v>
      </c>
      <c r="BS26" s="112">
        <v>144.63</v>
      </c>
      <c r="BT26" s="112">
        <v>146.22999999999999</v>
      </c>
      <c r="BU26" s="112">
        <v>147.24</v>
      </c>
      <c r="BV26" s="112">
        <v>149.88999999999999</v>
      </c>
      <c r="BW26" s="112">
        <v>152.24</v>
      </c>
      <c r="BX26" s="112">
        <v>154.51</v>
      </c>
      <c r="BY26" s="112">
        <v>157.05000000000001</v>
      </c>
      <c r="BZ26" s="112">
        <v>159.97999999999999</v>
      </c>
      <c r="CA26" s="112">
        <v>162.74</v>
      </c>
      <c r="CB26" s="112">
        <v>165.26</v>
      </c>
      <c r="CC26" s="113">
        <v>167.1</v>
      </c>
      <c r="CD26" s="112">
        <v>169.46</v>
      </c>
      <c r="CE26" s="112">
        <v>171.92</v>
      </c>
      <c r="CF26" s="112">
        <v>175.11</v>
      </c>
      <c r="CG26" s="112">
        <v>177.36</v>
      </c>
      <c r="CH26" s="108">
        <f t="shared" si="0"/>
        <v>6.1400359066427379E-2</v>
      </c>
      <c r="CI26" s="109">
        <f t="shared" si="1"/>
        <v>0.20456397718011421</v>
      </c>
      <c r="CJ26" s="109">
        <f t="shared" si="2"/>
        <v>0.33343357642282556</v>
      </c>
      <c r="CK26" s="109">
        <f t="shared" si="3"/>
        <v>0.67447129909365566</v>
      </c>
      <c r="CL26" s="109">
        <f t="shared" si="4"/>
        <v>1.0281303602058318</v>
      </c>
    </row>
    <row r="27" spans="1:90" x14ac:dyDescent="0.25">
      <c r="A27" s="104" t="s">
        <v>692</v>
      </c>
      <c r="B27" s="111" t="s">
        <v>827</v>
      </c>
      <c r="C27" s="111" t="s">
        <v>827</v>
      </c>
      <c r="D27" s="111" t="s">
        <v>827</v>
      </c>
      <c r="E27" s="111" t="s">
        <v>827</v>
      </c>
      <c r="F27" s="111" t="s">
        <v>827</v>
      </c>
      <c r="G27" s="111" t="s">
        <v>827</v>
      </c>
      <c r="H27" s="111" t="s">
        <v>827</v>
      </c>
      <c r="I27" s="111" t="s">
        <v>827</v>
      </c>
      <c r="J27" s="112">
        <v>72.67</v>
      </c>
      <c r="K27" s="112">
        <v>73.16</v>
      </c>
      <c r="L27" s="112">
        <v>76.13</v>
      </c>
      <c r="M27" s="112">
        <v>75.72</v>
      </c>
      <c r="N27" s="112">
        <v>75.38</v>
      </c>
      <c r="O27" s="112">
        <v>77.55</v>
      </c>
      <c r="P27" s="112">
        <v>77.27</v>
      </c>
      <c r="Q27" s="112">
        <v>77.430000000000007</v>
      </c>
      <c r="R27" s="112">
        <v>75.58</v>
      </c>
      <c r="S27" s="112">
        <v>76.05</v>
      </c>
      <c r="T27" s="112">
        <v>75.36</v>
      </c>
      <c r="U27" s="112">
        <v>77.09</v>
      </c>
      <c r="V27" s="112">
        <v>80.09</v>
      </c>
      <c r="W27" s="112">
        <v>78.989999999999995</v>
      </c>
      <c r="X27" s="113">
        <v>80.2</v>
      </c>
      <c r="Y27" s="112">
        <v>81.28</v>
      </c>
      <c r="Z27" s="112">
        <v>80.930000000000007</v>
      </c>
      <c r="AA27" s="112">
        <v>82.88</v>
      </c>
      <c r="AB27" s="112">
        <v>82.87</v>
      </c>
      <c r="AC27" s="112">
        <v>85.67</v>
      </c>
      <c r="AD27" s="113">
        <v>84.6</v>
      </c>
      <c r="AE27" s="112">
        <v>86.26</v>
      </c>
      <c r="AF27" s="112">
        <v>86.49</v>
      </c>
      <c r="AG27" s="112">
        <v>88.96</v>
      </c>
      <c r="AH27" s="112">
        <v>89.16</v>
      </c>
      <c r="AI27" s="112">
        <v>90.27</v>
      </c>
      <c r="AJ27" s="113">
        <v>91.4</v>
      </c>
      <c r="AK27" s="112">
        <v>92.74</v>
      </c>
      <c r="AL27" s="112">
        <v>91.36</v>
      </c>
      <c r="AM27" s="112">
        <v>94.72</v>
      </c>
      <c r="AN27" s="112">
        <v>95.98</v>
      </c>
      <c r="AO27" s="112">
        <v>97.45</v>
      </c>
      <c r="AP27" s="113">
        <v>97.8</v>
      </c>
      <c r="AQ27" s="112">
        <v>99.87</v>
      </c>
      <c r="AR27" s="112">
        <v>101.27</v>
      </c>
      <c r="AS27" s="112">
        <v>101.06</v>
      </c>
      <c r="AT27" s="112">
        <v>102.64</v>
      </c>
      <c r="AU27" s="112">
        <v>105.44</v>
      </c>
      <c r="AV27" s="112">
        <v>107.02</v>
      </c>
      <c r="AW27" s="112">
        <v>108.92</v>
      </c>
      <c r="AX27" s="112">
        <v>109.84</v>
      </c>
      <c r="AY27" s="112">
        <v>112.21</v>
      </c>
      <c r="AZ27" s="112">
        <v>112.28</v>
      </c>
      <c r="BA27" s="113">
        <v>113.5</v>
      </c>
      <c r="BB27" s="112">
        <v>116.84</v>
      </c>
      <c r="BC27" s="113">
        <v>117.9</v>
      </c>
      <c r="BD27" s="112">
        <v>120.78</v>
      </c>
      <c r="BE27" s="112">
        <v>123.92</v>
      </c>
      <c r="BF27" s="113">
        <v>125</v>
      </c>
      <c r="BG27" s="112">
        <v>131.35</v>
      </c>
      <c r="BH27" s="112">
        <v>134.41</v>
      </c>
      <c r="BI27" s="112">
        <v>137.19</v>
      </c>
      <c r="BJ27" s="112">
        <v>142.66999999999999</v>
      </c>
      <c r="BK27" s="112">
        <v>148.74</v>
      </c>
      <c r="BL27" s="112">
        <v>152.97</v>
      </c>
      <c r="BM27" s="112">
        <v>160.08000000000001</v>
      </c>
      <c r="BN27" s="112">
        <v>167.17</v>
      </c>
      <c r="BO27" s="112">
        <v>168.74</v>
      </c>
      <c r="BP27" s="112">
        <v>173.22</v>
      </c>
      <c r="BQ27" s="112">
        <v>179.48</v>
      </c>
      <c r="BR27" s="112">
        <v>184.34</v>
      </c>
      <c r="BS27" s="113">
        <v>188.4</v>
      </c>
      <c r="BT27" s="113">
        <v>192.3</v>
      </c>
      <c r="BU27" s="112">
        <v>189.35</v>
      </c>
      <c r="BV27" s="113">
        <v>181.2</v>
      </c>
      <c r="BW27" s="112">
        <v>177.25</v>
      </c>
      <c r="BX27" s="112">
        <v>165.52</v>
      </c>
      <c r="BY27" s="112">
        <v>161.96</v>
      </c>
      <c r="BZ27" s="113">
        <v>160.9</v>
      </c>
      <c r="CA27" s="112">
        <v>162.41</v>
      </c>
      <c r="CB27" s="112">
        <v>162.44</v>
      </c>
      <c r="CC27" s="112">
        <v>164.25</v>
      </c>
      <c r="CD27" s="112">
        <v>162.54</v>
      </c>
      <c r="CE27" s="112">
        <v>169.75</v>
      </c>
      <c r="CF27" s="112">
        <v>163.78</v>
      </c>
      <c r="CG27" s="112">
        <v>164.37</v>
      </c>
      <c r="CH27" s="108">
        <f t="shared" si="0"/>
        <v>7.3059360730587386E-4</v>
      </c>
      <c r="CI27" s="109">
        <f t="shared" si="1"/>
        <v>-0.1319250066015315</v>
      </c>
      <c r="CJ27" s="109">
        <f t="shared" si="2"/>
        <v>2.679910044977496E-2</v>
      </c>
      <c r="CK27" s="109">
        <f t="shared" si="3"/>
        <v>0.62645952899267754</v>
      </c>
      <c r="CL27" s="109">
        <f t="shared" si="4"/>
        <v>1.0222687007874014</v>
      </c>
    </row>
    <row r="28" spans="1:90" x14ac:dyDescent="0.25">
      <c r="A28" s="104" t="s">
        <v>829</v>
      </c>
      <c r="B28" s="112">
        <v>82.99</v>
      </c>
      <c r="C28" s="113">
        <v>84.4</v>
      </c>
      <c r="D28" s="112">
        <v>86.49</v>
      </c>
      <c r="E28" s="112">
        <v>87.46</v>
      </c>
      <c r="F28" s="112">
        <v>89.21</v>
      </c>
      <c r="G28" s="112">
        <v>91.63</v>
      </c>
      <c r="H28" s="112">
        <v>94.18</v>
      </c>
      <c r="I28" s="112">
        <v>96.42</v>
      </c>
      <c r="J28" s="112">
        <v>98.16</v>
      </c>
      <c r="K28" s="112">
        <v>100.68</v>
      </c>
      <c r="L28" s="112">
        <v>102.35</v>
      </c>
      <c r="M28" s="112">
        <v>102.35</v>
      </c>
      <c r="N28" s="112">
        <v>102.34</v>
      </c>
      <c r="O28" s="112">
        <v>102.72</v>
      </c>
      <c r="P28" s="112">
        <v>101.58</v>
      </c>
      <c r="Q28" s="112">
        <v>99.06</v>
      </c>
      <c r="R28" s="112">
        <v>96.78</v>
      </c>
      <c r="S28" s="112">
        <v>96.56</v>
      </c>
      <c r="T28" s="113">
        <v>97</v>
      </c>
      <c r="U28" s="112">
        <v>97.42</v>
      </c>
      <c r="V28" s="112">
        <v>97.08</v>
      </c>
      <c r="W28" s="112">
        <v>98.23</v>
      </c>
      <c r="X28" s="112">
        <v>98.75</v>
      </c>
      <c r="Y28" s="112">
        <v>98.35</v>
      </c>
      <c r="Z28" s="112">
        <v>98.32</v>
      </c>
      <c r="AA28" s="112">
        <v>99.04</v>
      </c>
      <c r="AB28" s="112">
        <v>98.77</v>
      </c>
      <c r="AC28" s="112">
        <v>97.63</v>
      </c>
      <c r="AD28" s="112">
        <v>96.91</v>
      </c>
      <c r="AE28" s="112">
        <v>96.91</v>
      </c>
      <c r="AF28" s="112">
        <v>96.73</v>
      </c>
      <c r="AG28" s="113">
        <v>96.2</v>
      </c>
      <c r="AH28" s="112">
        <v>95.04</v>
      </c>
      <c r="AI28" s="112">
        <v>95.65</v>
      </c>
      <c r="AJ28" s="112">
        <v>96.01</v>
      </c>
      <c r="AK28" s="112">
        <v>95.72</v>
      </c>
      <c r="AL28" s="112">
        <v>95.91</v>
      </c>
      <c r="AM28" s="112">
        <v>97.24</v>
      </c>
      <c r="AN28" s="112">
        <v>98.05</v>
      </c>
      <c r="AO28" s="112">
        <v>97.83</v>
      </c>
      <c r="AP28" s="112">
        <v>98.02</v>
      </c>
      <c r="AQ28" s="112">
        <v>99.65</v>
      </c>
      <c r="AR28" s="112">
        <v>100.96</v>
      </c>
      <c r="AS28" s="112">
        <v>101.37</v>
      </c>
      <c r="AT28" s="112">
        <v>102.33</v>
      </c>
      <c r="AU28" s="112">
        <v>104.14</v>
      </c>
      <c r="AV28" s="112">
        <v>105.83</v>
      </c>
      <c r="AW28" s="112">
        <v>106.46</v>
      </c>
      <c r="AX28" s="112">
        <v>107.16</v>
      </c>
      <c r="AY28" s="112">
        <v>109.11</v>
      </c>
      <c r="AZ28" s="112">
        <v>110.86</v>
      </c>
      <c r="BA28" s="112">
        <v>111.54</v>
      </c>
      <c r="BB28" s="112">
        <v>112.46</v>
      </c>
      <c r="BC28" s="112">
        <v>114.33</v>
      </c>
      <c r="BD28" s="112">
        <v>116.12</v>
      </c>
      <c r="BE28" s="113">
        <v>116.8</v>
      </c>
      <c r="BF28" s="112">
        <v>117.29</v>
      </c>
      <c r="BG28" s="113">
        <v>119.3</v>
      </c>
      <c r="BH28" s="112">
        <v>121.09</v>
      </c>
      <c r="BI28" s="112">
        <v>122.03</v>
      </c>
      <c r="BJ28" s="112">
        <v>123.76</v>
      </c>
      <c r="BK28" s="113">
        <v>125.6</v>
      </c>
      <c r="BL28" s="112">
        <v>127.35</v>
      </c>
      <c r="BM28" s="113">
        <v>129.1</v>
      </c>
      <c r="BN28" s="112">
        <v>131.38999999999999</v>
      </c>
      <c r="BO28" s="112">
        <v>135.18</v>
      </c>
      <c r="BP28" s="112">
        <v>139.41999999999999</v>
      </c>
      <c r="BQ28" s="112">
        <v>142.38</v>
      </c>
      <c r="BR28" s="112">
        <v>145.41999999999999</v>
      </c>
      <c r="BS28" s="112">
        <v>148.77000000000001</v>
      </c>
      <c r="BT28" s="112">
        <v>150.08000000000001</v>
      </c>
      <c r="BU28" s="112">
        <v>147.94</v>
      </c>
      <c r="BV28" s="112">
        <v>146.79</v>
      </c>
      <c r="BW28" s="112">
        <v>147.38999999999999</v>
      </c>
      <c r="BX28" s="112">
        <v>148.35</v>
      </c>
      <c r="BY28" s="112">
        <v>148.06</v>
      </c>
      <c r="BZ28" s="113">
        <v>149</v>
      </c>
      <c r="CA28" s="112">
        <v>151.86000000000001</v>
      </c>
      <c r="CB28" s="112">
        <v>154.24</v>
      </c>
      <c r="CC28" s="112">
        <v>155.38</v>
      </c>
      <c r="CD28" s="112">
        <v>157.58000000000001</v>
      </c>
      <c r="CE28" s="112">
        <v>160.04</v>
      </c>
      <c r="CF28" s="113">
        <v>162.6</v>
      </c>
      <c r="CG28" s="112">
        <v>163.96</v>
      </c>
      <c r="CH28" s="108">
        <f t="shared" si="0"/>
        <v>5.5219461964216787E-2</v>
      </c>
      <c r="CI28" s="109">
        <f t="shared" si="1"/>
        <v>0.10828714343652845</v>
      </c>
      <c r="CJ28" s="109">
        <f t="shared" si="2"/>
        <v>0.27002323780015502</v>
      </c>
      <c r="CK28" s="109">
        <f t="shared" si="3"/>
        <v>0.61744105751208456</v>
      </c>
      <c r="CL28" s="109">
        <f t="shared" si="4"/>
        <v>0.6671072699542453</v>
      </c>
    </row>
    <row r="29" spans="1:90" x14ac:dyDescent="0.25">
      <c r="A29" s="104" t="s">
        <v>662</v>
      </c>
      <c r="B29" s="106">
        <v>89.18</v>
      </c>
      <c r="C29" s="106">
        <v>90.56</v>
      </c>
      <c r="D29" s="106">
        <v>92.84</v>
      </c>
      <c r="E29" s="106">
        <v>93.51</v>
      </c>
      <c r="F29" s="106">
        <v>95.24</v>
      </c>
      <c r="G29" s="106">
        <v>97.22</v>
      </c>
      <c r="H29" s="106">
        <v>98.59</v>
      </c>
      <c r="I29" s="106">
        <v>99.75</v>
      </c>
      <c r="J29" s="106">
        <v>99.83</v>
      </c>
      <c r="K29" s="107">
        <v>101.6</v>
      </c>
      <c r="L29" s="106">
        <v>102.65</v>
      </c>
      <c r="M29" s="106">
        <v>102.86</v>
      </c>
      <c r="N29" s="106">
        <v>103.36</v>
      </c>
      <c r="O29" s="107">
        <v>103.7</v>
      </c>
      <c r="P29" s="106">
        <v>103.19</v>
      </c>
      <c r="Q29" s="106">
        <v>101.55</v>
      </c>
      <c r="R29" s="106">
        <v>100.23</v>
      </c>
      <c r="S29" s="106">
        <v>99.98</v>
      </c>
      <c r="T29" s="106">
        <v>99.92</v>
      </c>
      <c r="U29" s="106">
        <v>100.36</v>
      </c>
      <c r="V29" s="106">
        <v>99.96</v>
      </c>
      <c r="W29" s="106">
        <v>101.14</v>
      </c>
      <c r="X29" s="106">
        <v>101.65</v>
      </c>
      <c r="Y29" s="106">
        <v>101.57</v>
      </c>
      <c r="Z29" s="106">
        <v>101.96</v>
      </c>
      <c r="AA29" s="106">
        <v>102.81</v>
      </c>
      <c r="AB29" s="106">
        <v>102.53</v>
      </c>
      <c r="AC29" s="106">
        <v>101.46</v>
      </c>
      <c r="AD29" s="106">
        <v>100.57</v>
      </c>
      <c r="AE29" s="106">
        <v>100.27</v>
      </c>
      <c r="AF29" s="106">
        <v>99.96</v>
      </c>
      <c r="AG29" s="106">
        <v>99.51</v>
      </c>
      <c r="AH29" s="106">
        <v>97.92</v>
      </c>
      <c r="AI29" s="106">
        <v>98.28</v>
      </c>
      <c r="AJ29" s="106">
        <v>98.37</v>
      </c>
      <c r="AK29" s="106">
        <v>97.83</v>
      </c>
      <c r="AL29" s="106">
        <v>97.65</v>
      </c>
      <c r="AM29" s="107">
        <v>98.5</v>
      </c>
      <c r="AN29" s="106">
        <v>98.93</v>
      </c>
      <c r="AO29" s="107">
        <v>98.4</v>
      </c>
      <c r="AP29" s="106">
        <v>98.39</v>
      </c>
      <c r="AQ29" s="106">
        <v>99.88</v>
      </c>
      <c r="AR29" s="106">
        <v>100.78</v>
      </c>
      <c r="AS29" s="106">
        <v>100.95</v>
      </c>
      <c r="AT29" s="106">
        <v>101.85</v>
      </c>
      <c r="AU29" s="106">
        <v>103.55</v>
      </c>
      <c r="AV29" s="107">
        <v>105.1</v>
      </c>
      <c r="AW29" s="106">
        <v>105.63</v>
      </c>
      <c r="AX29" s="106">
        <v>106.32</v>
      </c>
      <c r="AY29" s="106">
        <v>107.95</v>
      </c>
      <c r="AZ29" s="106">
        <v>109.67</v>
      </c>
      <c r="BA29" s="107">
        <v>110.5</v>
      </c>
      <c r="BB29" s="106">
        <v>111.45</v>
      </c>
      <c r="BC29" s="106">
        <v>113.23</v>
      </c>
      <c r="BD29" s="106">
        <v>114.98</v>
      </c>
      <c r="BE29" s="106">
        <v>115.71</v>
      </c>
      <c r="BF29" s="106">
        <v>116.16</v>
      </c>
      <c r="BG29" s="106">
        <v>118.26</v>
      </c>
      <c r="BH29" s="106">
        <v>119.94</v>
      </c>
      <c r="BI29" s="106">
        <v>120.94</v>
      </c>
      <c r="BJ29" s="107">
        <v>122.3</v>
      </c>
      <c r="BK29" s="106">
        <v>124.28</v>
      </c>
      <c r="BL29" s="106">
        <v>125.98</v>
      </c>
      <c r="BM29" s="106">
        <v>127.73</v>
      </c>
      <c r="BN29" s="106">
        <v>129.49</v>
      </c>
      <c r="BO29" s="106">
        <v>133.06</v>
      </c>
      <c r="BP29" s="106">
        <v>137.34</v>
      </c>
      <c r="BQ29" s="106">
        <v>139.91</v>
      </c>
      <c r="BR29" s="106">
        <v>142.38999999999999</v>
      </c>
      <c r="BS29" s="106">
        <v>145.57</v>
      </c>
      <c r="BT29" s="106">
        <v>146.84</v>
      </c>
      <c r="BU29" s="106">
        <v>144.25</v>
      </c>
      <c r="BV29" s="106">
        <v>142.97</v>
      </c>
      <c r="BW29" s="106">
        <v>143.22</v>
      </c>
      <c r="BX29" s="106">
        <v>143.52000000000001</v>
      </c>
      <c r="BY29" s="106">
        <v>142.44</v>
      </c>
      <c r="BZ29" s="107">
        <v>142.6</v>
      </c>
      <c r="CA29" s="106">
        <v>145.22999999999999</v>
      </c>
      <c r="CB29" s="106">
        <v>147.52000000000001</v>
      </c>
      <c r="CC29" s="106">
        <v>148.36000000000001</v>
      </c>
      <c r="CD29" s="106">
        <v>150.19</v>
      </c>
      <c r="CE29" s="106">
        <v>152.71</v>
      </c>
      <c r="CF29" s="106">
        <v>154.97</v>
      </c>
      <c r="CG29" s="106">
        <v>155.97</v>
      </c>
      <c r="CH29" s="108">
        <f t="shared" si="0"/>
        <v>5.1294149366405861E-2</v>
      </c>
      <c r="CI29" s="109">
        <f t="shared" si="1"/>
        <v>8.1247833622183796E-2</v>
      </c>
      <c r="CJ29" s="109">
        <f t="shared" si="2"/>
        <v>0.22109136459719725</v>
      </c>
      <c r="CK29" s="109">
        <f t="shared" si="3"/>
        <v>0.54502228826151544</v>
      </c>
      <c r="CL29" s="109">
        <f t="shared" si="4"/>
        <v>0.5355912178792952</v>
      </c>
    </row>
    <row r="30" spans="1:90" x14ac:dyDescent="0.25">
      <c r="A30" s="104" t="s">
        <v>686</v>
      </c>
      <c r="B30" s="106">
        <v>93.41</v>
      </c>
      <c r="C30" s="106">
        <v>95.38</v>
      </c>
      <c r="D30" s="106">
        <v>98.79</v>
      </c>
      <c r="E30" s="106">
        <v>100.64</v>
      </c>
      <c r="F30" s="106">
        <v>103.04</v>
      </c>
      <c r="G30" s="106">
        <v>106.44</v>
      </c>
      <c r="H30" s="106">
        <v>110.64</v>
      </c>
      <c r="I30" s="106">
        <v>114.16</v>
      </c>
      <c r="J30" s="106">
        <v>116.41</v>
      </c>
      <c r="K30" s="106">
        <v>119.71</v>
      </c>
      <c r="L30" s="106">
        <v>124.05</v>
      </c>
      <c r="M30" s="106">
        <v>125.11</v>
      </c>
      <c r="N30" s="106">
        <v>129.59</v>
      </c>
      <c r="O30" s="106">
        <v>130.41999999999999</v>
      </c>
      <c r="P30" s="106">
        <v>128.69</v>
      </c>
      <c r="Q30" s="106">
        <v>123.96</v>
      </c>
      <c r="R30" s="107">
        <v>122.4</v>
      </c>
      <c r="S30" s="106">
        <v>121.17</v>
      </c>
      <c r="T30" s="106">
        <v>119.19</v>
      </c>
      <c r="U30" s="106">
        <v>116.27</v>
      </c>
      <c r="V30" s="106">
        <v>114.37</v>
      </c>
      <c r="W30" s="106">
        <v>112.79</v>
      </c>
      <c r="X30" s="106">
        <v>112.39</v>
      </c>
      <c r="Y30" s="106">
        <v>112.05</v>
      </c>
      <c r="Z30" s="106">
        <v>111.56</v>
      </c>
      <c r="AA30" s="106">
        <v>113.99</v>
      </c>
      <c r="AB30" s="106">
        <v>111.22</v>
      </c>
      <c r="AC30" s="107">
        <v>107.6</v>
      </c>
      <c r="AD30" s="107">
        <v>106.4</v>
      </c>
      <c r="AE30" s="106">
        <v>106.02</v>
      </c>
      <c r="AF30" s="106">
        <v>110.14</v>
      </c>
      <c r="AG30" s="106">
        <v>108.22</v>
      </c>
      <c r="AH30" s="106">
        <v>104.54</v>
      </c>
      <c r="AI30" s="106">
        <v>104.77</v>
      </c>
      <c r="AJ30" s="106">
        <v>103.05</v>
      </c>
      <c r="AK30" s="106">
        <v>100.78</v>
      </c>
      <c r="AL30" s="106">
        <v>98.08</v>
      </c>
      <c r="AM30" s="106">
        <v>103.55</v>
      </c>
      <c r="AN30" s="107">
        <v>102.7</v>
      </c>
      <c r="AO30" s="106">
        <v>101.56</v>
      </c>
      <c r="AP30" s="106">
        <v>97.52</v>
      </c>
      <c r="AQ30" s="106">
        <v>100.59</v>
      </c>
      <c r="AR30" s="106">
        <v>102.49</v>
      </c>
      <c r="AS30" s="107">
        <v>99.4</v>
      </c>
      <c r="AT30" s="106">
        <v>96.27</v>
      </c>
      <c r="AU30" s="106">
        <v>96.59</v>
      </c>
      <c r="AV30" s="106">
        <v>101.84</v>
      </c>
      <c r="AW30" s="106">
        <v>104.59</v>
      </c>
      <c r="AX30" s="106">
        <v>100.02</v>
      </c>
      <c r="AY30" s="106">
        <v>106.32</v>
      </c>
      <c r="AZ30" s="107">
        <v>106.5</v>
      </c>
      <c r="BA30" s="106">
        <v>105.08</v>
      </c>
      <c r="BB30" s="106">
        <v>102.43</v>
      </c>
      <c r="BC30" s="106">
        <v>100.34</v>
      </c>
      <c r="BD30" s="106">
        <v>105.05</v>
      </c>
      <c r="BE30" s="106">
        <v>104.51</v>
      </c>
      <c r="BF30" s="106">
        <v>110.15</v>
      </c>
      <c r="BG30" s="106">
        <v>115.86</v>
      </c>
      <c r="BH30" s="106">
        <v>110.85</v>
      </c>
      <c r="BI30" s="106">
        <v>109.95</v>
      </c>
      <c r="BJ30" s="106">
        <v>115.55</v>
      </c>
      <c r="BK30" s="106">
        <v>118.83</v>
      </c>
      <c r="BL30" s="106">
        <v>115.51</v>
      </c>
      <c r="BM30" s="106">
        <v>120.06</v>
      </c>
      <c r="BN30" s="106">
        <v>110.02</v>
      </c>
      <c r="BO30" s="106">
        <v>116.01</v>
      </c>
      <c r="BP30" s="106">
        <v>120.59</v>
      </c>
      <c r="BQ30" s="106">
        <v>116.19</v>
      </c>
      <c r="BR30" s="106">
        <v>117.59</v>
      </c>
      <c r="BS30" s="106">
        <v>120.21</v>
      </c>
      <c r="BT30" s="106">
        <v>130.94</v>
      </c>
      <c r="BU30" s="106">
        <v>124.14</v>
      </c>
      <c r="BV30" s="106">
        <v>131.69</v>
      </c>
      <c r="BW30" s="107">
        <v>132.19999999999999</v>
      </c>
      <c r="BX30" s="106">
        <v>136.52000000000001</v>
      </c>
      <c r="BY30" s="106">
        <v>137.97999999999999</v>
      </c>
      <c r="BZ30" s="106">
        <v>143.52000000000001</v>
      </c>
      <c r="CA30" s="106">
        <v>143.34</v>
      </c>
      <c r="CB30" s="106">
        <v>146.76</v>
      </c>
      <c r="CC30" s="107">
        <v>144.19999999999999</v>
      </c>
      <c r="CD30" s="106">
        <v>150.25</v>
      </c>
      <c r="CE30" s="106">
        <v>147.47999999999999</v>
      </c>
      <c r="CF30" s="106">
        <v>152.93</v>
      </c>
      <c r="CG30" s="106">
        <v>152.91</v>
      </c>
      <c r="CH30" s="108">
        <f t="shared" si="0"/>
        <v>6.0402219140083258E-2</v>
      </c>
      <c r="CI30" s="109">
        <f t="shared" si="1"/>
        <v>0.23175447075882061</v>
      </c>
      <c r="CJ30" s="109">
        <f t="shared" si="2"/>
        <v>0.27361319340329837</v>
      </c>
      <c r="CK30" s="109">
        <f t="shared" si="3"/>
        <v>0.53832997987927556</v>
      </c>
      <c r="CL30" s="109">
        <f t="shared" si="4"/>
        <v>0.36465863453815262</v>
      </c>
    </row>
    <row r="31" spans="1:90" x14ac:dyDescent="0.25">
      <c r="A31" s="104" t="s">
        <v>670</v>
      </c>
      <c r="B31" s="106">
        <v>75.489999999999995</v>
      </c>
      <c r="C31" s="106">
        <v>79.45</v>
      </c>
      <c r="D31" s="106">
        <v>85.55</v>
      </c>
      <c r="E31" s="106">
        <v>91.18</v>
      </c>
      <c r="F31" s="106">
        <v>97.67</v>
      </c>
      <c r="G31" s="106">
        <v>103.63</v>
      </c>
      <c r="H31" s="106">
        <v>105.66</v>
      </c>
      <c r="I31" s="106">
        <v>104.58</v>
      </c>
      <c r="J31" s="106">
        <v>105.01</v>
      </c>
      <c r="K31" s="107">
        <v>106.4</v>
      </c>
      <c r="L31" s="106">
        <v>106.57</v>
      </c>
      <c r="M31" s="106">
        <v>104.57</v>
      </c>
      <c r="N31" s="106">
        <v>103.24</v>
      </c>
      <c r="O31" s="106">
        <v>103.55</v>
      </c>
      <c r="P31" s="107">
        <v>100.9</v>
      </c>
      <c r="Q31" s="106">
        <v>93.04</v>
      </c>
      <c r="R31" s="106">
        <v>87.14</v>
      </c>
      <c r="S31" s="106">
        <v>88.18</v>
      </c>
      <c r="T31" s="106">
        <v>88.88</v>
      </c>
      <c r="U31" s="106">
        <v>88.54</v>
      </c>
      <c r="V31" s="106">
        <v>89.11</v>
      </c>
      <c r="W31" s="106">
        <v>90.99</v>
      </c>
      <c r="X31" s="106">
        <v>91.73</v>
      </c>
      <c r="Y31" s="106">
        <v>90.78</v>
      </c>
      <c r="Z31" s="107">
        <v>89.9</v>
      </c>
      <c r="AA31" s="106">
        <v>91.94</v>
      </c>
      <c r="AB31" s="107">
        <v>88.9</v>
      </c>
      <c r="AC31" s="106">
        <v>85.73</v>
      </c>
      <c r="AD31" s="106">
        <v>85.74</v>
      </c>
      <c r="AE31" s="106">
        <v>86.99</v>
      </c>
      <c r="AF31" s="106">
        <v>87.26</v>
      </c>
      <c r="AG31" s="106">
        <v>86.85</v>
      </c>
      <c r="AH31" s="106">
        <v>88.02</v>
      </c>
      <c r="AI31" s="106">
        <v>91.16</v>
      </c>
      <c r="AJ31" s="106">
        <v>91.21</v>
      </c>
      <c r="AK31" s="106">
        <v>89.94</v>
      </c>
      <c r="AL31" s="106">
        <v>91.22</v>
      </c>
      <c r="AM31" s="106">
        <v>94.68</v>
      </c>
      <c r="AN31" s="107">
        <v>94.2</v>
      </c>
      <c r="AO31" s="106">
        <v>93.82</v>
      </c>
      <c r="AP31" s="106">
        <v>94.51</v>
      </c>
      <c r="AQ31" s="106">
        <v>100.15</v>
      </c>
      <c r="AR31" s="106">
        <v>102.58</v>
      </c>
      <c r="AS31" s="106">
        <v>102.75</v>
      </c>
      <c r="AT31" s="106">
        <v>99.31</v>
      </c>
      <c r="AU31" s="106">
        <v>104.23</v>
      </c>
      <c r="AV31" s="106">
        <v>107.66</v>
      </c>
      <c r="AW31" s="106">
        <v>107.07</v>
      </c>
      <c r="AX31" s="107">
        <v>105.3</v>
      </c>
      <c r="AY31" s="106">
        <v>109.77</v>
      </c>
      <c r="AZ31" s="106">
        <v>112.32</v>
      </c>
      <c r="BA31" s="106">
        <v>111.61</v>
      </c>
      <c r="BB31" s="107">
        <v>111.6</v>
      </c>
      <c r="BC31" s="106">
        <v>115.88</v>
      </c>
      <c r="BD31" s="106">
        <v>116.13</v>
      </c>
      <c r="BE31" s="106">
        <v>114.74</v>
      </c>
      <c r="BF31" s="106">
        <v>114.86</v>
      </c>
      <c r="BG31" s="106">
        <v>117.45</v>
      </c>
      <c r="BH31" s="106">
        <v>118.72</v>
      </c>
      <c r="BI31" s="107">
        <v>117.5</v>
      </c>
      <c r="BJ31" s="106">
        <v>118.28</v>
      </c>
      <c r="BK31" s="106">
        <v>120.79</v>
      </c>
      <c r="BL31" s="106">
        <v>123.65</v>
      </c>
      <c r="BM31" s="106">
        <v>125.98</v>
      </c>
      <c r="BN31" s="106">
        <v>129.02000000000001</v>
      </c>
      <c r="BO31" s="106">
        <v>136.22999999999999</v>
      </c>
      <c r="BP31" s="106">
        <v>139.81</v>
      </c>
      <c r="BQ31" s="106">
        <v>140.05000000000001</v>
      </c>
      <c r="BR31" s="106">
        <v>141.44999999999999</v>
      </c>
      <c r="BS31" s="106">
        <v>143.96</v>
      </c>
      <c r="BT31" s="106">
        <v>144.38999999999999</v>
      </c>
      <c r="BU31" s="106">
        <v>140.99</v>
      </c>
      <c r="BV31" s="106">
        <v>135.13</v>
      </c>
      <c r="BW31" s="106">
        <v>135.66999999999999</v>
      </c>
      <c r="BX31" s="106">
        <v>138.07</v>
      </c>
      <c r="BY31" s="106">
        <v>140.26</v>
      </c>
      <c r="BZ31" s="106">
        <v>136.66</v>
      </c>
      <c r="CA31" s="106">
        <v>140.94</v>
      </c>
      <c r="CB31" s="106">
        <v>145.27000000000001</v>
      </c>
      <c r="CC31" s="106">
        <v>145.57</v>
      </c>
      <c r="CD31" s="106">
        <v>148.72</v>
      </c>
      <c r="CE31" s="106">
        <v>151.26</v>
      </c>
      <c r="CF31" s="106">
        <v>154.47999999999999</v>
      </c>
      <c r="CG31" s="106">
        <v>156.61000000000001</v>
      </c>
      <c r="CH31" s="108">
        <f t="shared" si="0"/>
        <v>7.5839802157037894E-2</v>
      </c>
      <c r="CI31" s="109">
        <f t="shared" si="1"/>
        <v>0.11078799914887583</v>
      </c>
      <c r="CJ31" s="109">
        <f t="shared" si="2"/>
        <v>0.24313383076678852</v>
      </c>
      <c r="CK31" s="109">
        <f t="shared" si="3"/>
        <v>0.52418491484184937</v>
      </c>
      <c r="CL31" s="109">
        <f t="shared" si="4"/>
        <v>0.7251597268120733</v>
      </c>
    </row>
    <row r="32" spans="1:90" x14ac:dyDescent="0.25">
      <c r="A32" s="104" t="s">
        <v>672</v>
      </c>
      <c r="B32" s="113">
        <v>84.2</v>
      </c>
      <c r="C32" s="113">
        <v>82.7</v>
      </c>
      <c r="D32" s="113">
        <v>84.4</v>
      </c>
      <c r="E32" s="113">
        <v>82</v>
      </c>
      <c r="F32" s="113">
        <v>83.2</v>
      </c>
      <c r="G32" s="113">
        <v>83.5</v>
      </c>
      <c r="H32" s="113">
        <v>82.3</v>
      </c>
      <c r="I32" s="113">
        <v>83</v>
      </c>
      <c r="J32" s="113">
        <v>80</v>
      </c>
      <c r="K32" s="113">
        <v>81.7</v>
      </c>
      <c r="L32" s="113">
        <v>81.599999999999994</v>
      </c>
      <c r="M32" s="113">
        <v>81.599999999999994</v>
      </c>
      <c r="N32" s="113">
        <v>82.8</v>
      </c>
      <c r="O32" s="113">
        <v>83.1</v>
      </c>
      <c r="P32" s="113">
        <v>81.599999999999994</v>
      </c>
      <c r="Q32" s="113">
        <v>81.8</v>
      </c>
      <c r="R32" s="113">
        <v>81.8</v>
      </c>
      <c r="S32" s="113">
        <v>83.1</v>
      </c>
      <c r="T32" s="113">
        <v>82.9</v>
      </c>
      <c r="U32" s="113">
        <v>84.2</v>
      </c>
      <c r="V32" s="113">
        <v>83</v>
      </c>
      <c r="W32" s="113">
        <v>84.3</v>
      </c>
      <c r="X32" s="113">
        <v>84.3</v>
      </c>
      <c r="Y32" s="113">
        <v>83.8</v>
      </c>
      <c r="Z32" s="113">
        <v>86.1</v>
      </c>
      <c r="AA32" s="113">
        <v>87.1</v>
      </c>
      <c r="AB32" s="113">
        <v>86.7</v>
      </c>
      <c r="AC32" s="113">
        <v>87.3</v>
      </c>
      <c r="AD32" s="113">
        <v>88</v>
      </c>
      <c r="AE32" s="113">
        <v>89.1</v>
      </c>
      <c r="AF32" s="113">
        <v>90.4</v>
      </c>
      <c r="AG32" s="113">
        <v>91.6</v>
      </c>
      <c r="AH32" s="113">
        <v>91.3</v>
      </c>
      <c r="AI32" s="113">
        <v>93.1</v>
      </c>
      <c r="AJ32" s="113">
        <v>92.9</v>
      </c>
      <c r="AK32" s="113">
        <v>93</v>
      </c>
      <c r="AL32" s="113">
        <v>93.8</v>
      </c>
      <c r="AM32" s="113">
        <v>95.7</v>
      </c>
      <c r="AN32" s="113">
        <v>96.2</v>
      </c>
      <c r="AO32" s="113">
        <v>96.2</v>
      </c>
      <c r="AP32" s="113">
        <v>97.8</v>
      </c>
      <c r="AQ32" s="113">
        <v>99.9</v>
      </c>
      <c r="AR32" s="113">
        <v>100.4</v>
      </c>
      <c r="AS32" s="113">
        <v>101.8</v>
      </c>
      <c r="AT32" s="113">
        <v>103.9</v>
      </c>
      <c r="AU32" s="113">
        <v>106.9</v>
      </c>
      <c r="AV32" s="113">
        <v>108.8</v>
      </c>
      <c r="AW32" s="113">
        <v>110.4</v>
      </c>
      <c r="AX32" s="113">
        <v>110.9</v>
      </c>
      <c r="AY32" s="113">
        <v>113.1</v>
      </c>
      <c r="AZ32" s="113">
        <v>115</v>
      </c>
      <c r="BA32" s="113">
        <v>117.3</v>
      </c>
      <c r="BB32" s="113">
        <v>118.3</v>
      </c>
      <c r="BC32" s="113">
        <v>120.6</v>
      </c>
      <c r="BD32" s="113">
        <v>123.1</v>
      </c>
      <c r="BE32" s="113">
        <v>124.6</v>
      </c>
      <c r="BF32" s="113">
        <v>124.6</v>
      </c>
      <c r="BG32" s="113">
        <v>127.8</v>
      </c>
      <c r="BH32" s="113">
        <v>129.6</v>
      </c>
      <c r="BI32" s="113">
        <v>132.69999999999999</v>
      </c>
      <c r="BJ32" s="113">
        <v>133.80000000000001</v>
      </c>
      <c r="BK32" s="113">
        <v>136.19999999999999</v>
      </c>
      <c r="BL32" s="113">
        <v>140.30000000000001</v>
      </c>
      <c r="BM32" s="113">
        <v>144.30000000000001</v>
      </c>
      <c r="BN32" s="113">
        <v>146.30000000000001</v>
      </c>
      <c r="BO32" s="113">
        <v>151.80000000000001</v>
      </c>
      <c r="BP32" s="113">
        <v>158.19999999999999</v>
      </c>
      <c r="BQ32" s="113">
        <v>162.5</v>
      </c>
      <c r="BR32" s="113">
        <v>164.1</v>
      </c>
      <c r="BS32" s="113">
        <v>167.4</v>
      </c>
      <c r="BT32" s="113">
        <v>166.3</v>
      </c>
      <c r="BU32" s="113">
        <v>158.5</v>
      </c>
      <c r="BV32" s="113">
        <v>153.69999999999999</v>
      </c>
      <c r="BW32" s="113">
        <v>151.6</v>
      </c>
      <c r="BX32" s="113">
        <v>149.30000000000001</v>
      </c>
      <c r="BY32" s="113">
        <v>146.4</v>
      </c>
      <c r="BZ32" s="113">
        <v>145.80000000000001</v>
      </c>
      <c r="CA32" s="113">
        <v>147.80000000000001</v>
      </c>
      <c r="CB32" s="113">
        <v>149</v>
      </c>
      <c r="CC32" s="113">
        <v>149.19999999999999</v>
      </c>
      <c r="CD32" s="113">
        <v>150.9</v>
      </c>
      <c r="CE32" s="113">
        <v>152.4</v>
      </c>
      <c r="CF32" s="113">
        <v>153.6</v>
      </c>
      <c r="CG32" s="113">
        <v>153.69999999999999</v>
      </c>
      <c r="CH32" s="108">
        <f t="shared" si="0"/>
        <v>3.0160857908847261E-2</v>
      </c>
      <c r="CI32" s="109">
        <f t="shared" si="1"/>
        <v>-3.0283911671924346E-2</v>
      </c>
      <c r="CJ32" s="109">
        <f t="shared" si="2"/>
        <v>6.5142065142064887E-2</v>
      </c>
      <c r="CK32" s="109">
        <f t="shared" si="3"/>
        <v>0.50982318271119831</v>
      </c>
      <c r="CL32" s="109">
        <f t="shared" si="4"/>
        <v>0.83412887828162274</v>
      </c>
    </row>
    <row r="33" spans="1:90" x14ac:dyDescent="0.25">
      <c r="A33" s="104" t="s">
        <v>664</v>
      </c>
      <c r="B33" s="112">
        <v>70.03</v>
      </c>
      <c r="C33" s="112">
        <v>71.59</v>
      </c>
      <c r="D33" s="112">
        <v>74.12</v>
      </c>
      <c r="E33" s="112">
        <v>75.650000000000006</v>
      </c>
      <c r="F33" s="113">
        <v>77.099999999999994</v>
      </c>
      <c r="G33" s="112">
        <v>79.180000000000007</v>
      </c>
      <c r="H33" s="112">
        <v>81.540000000000006</v>
      </c>
      <c r="I33" s="112">
        <v>82.16</v>
      </c>
      <c r="J33" s="112">
        <v>84.05</v>
      </c>
      <c r="K33" s="112">
        <v>85.75</v>
      </c>
      <c r="L33" s="113">
        <v>87.3</v>
      </c>
      <c r="M33" s="113">
        <v>87.7</v>
      </c>
      <c r="N33" s="112">
        <v>88.51</v>
      </c>
      <c r="O33" s="112">
        <v>89.69</v>
      </c>
      <c r="P33" s="112">
        <v>91.07</v>
      </c>
      <c r="Q33" s="112">
        <v>90.52</v>
      </c>
      <c r="R33" s="112">
        <v>89.37</v>
      </c>
      <c r="S33" s="112">
        <v>88.56</v>
      </c>
      <c r="T33" s="112">
        <v>90.61</v>
      </c>
      <c r="U33" s="112">
        <v>89.77</v>
      </c>
      <c r="V33" s="112">
        <v>90.11</v>
      </c>
      <c r="W33" s="112">
        <v>90.83</v>
      </c>
      <c r="X33" s="113">
        <v>92.8</v>
      </c>
      <c r="Y33" s="112">
        <v>92.65</v>
      </c>
      <c r="Z33" s="112">
        <v>93.51</v>
      </c>
      <c r="AA33" s="112">
        <v>94.16</v>
      </c>
      <c r="AB33" s="112">
        <v>96.05</v>
      </c>
      <c r="AC33" s="112">
        <v>95.79</v>
      </c>
      <c r="AD33" s="112">
        <v>96.51</v>
      </c>
      <c r="AE33" s="112">
        <v>96.72</v>
      </c>
      <c r="AF33" s="112">
        <v>97.77</v>
      </c>
      <c r="AG33" s="112">
        <v>97.43</v>
      </c>
      <c r="AH33" s="112">
        <v>97.87</v>
      </c>
      <c r="AI33" s="112">
        <v>98.34</v>
      </c>
      <c r="AJ33" s="112">
        <v>99.46</v>
      </c>
      <c r="AK33" s="112">
        <v>98.53</v>
      </c>
      <c r="AL33" s="112">
        <v>97.43</v>
      </c>
      <c r="AM33" s="112">
        <v>97.42</v>
      </c>
      <c r="AN33" s="112">
        <v>98.81</v>
      </c>
      <c r="AO33" s="113">
        <v>99.2</v>
      </c>
      <c r="AP33" s="112">
        <v>97.94</v>
      </c>
      <c r="AQ33" s="112">
        <v>99.13</v>
      </c>
      <c r="AR33" s="112">
        <v>101.49</v>
      </c>
      <c r="AS33" s="112">
        <v>101.43</v>
      </c>
      <c r="AT33" s="112">
        <v>100.37</v>
      </c>
      <c r="AU33" s="112">
        <v>101.42</v>
      </c>
      <c r="AV33" s="112">
        <v>103.63</v>
      </c>
      <c r="AW33" s="113">
        <v>103.9</v>
      </c>
      <c r="AX33" s="112">
        <v>104.36</v>
      </c>
      <c r="AY33" s="112">
        <v>104.48</v>
      </c>
      <c r="AZ33" s="112">
        <v>107.81</v>
      </c>
      <c r="BA33" s="112">
        <v>107.14</v>
      </c>
      <c r="BB33" s="112">
        <v>107.37</v>
      </c>
      <c r="BC33" s="112">
        <v>108.51</v>
      </c>
      <c r="BD33" s="112">
        <v>110.64</v>
      </c>
      <c r="BE33" s="112">
        <v>110.06</v>
      </c>
      <c r="BF33" s="113">
        <v>111</v>
      </c>
      <c r="BG33" s="112">
        <v>111.84</v>
      </c>
      <c r="BH33" s="112">
        <v>115.37</v>
      </c>
      <c r="BI33" s="112">
        <v>114.72</v>
      </c>
      <c r="BJ33" s="112">
        <v>115.24</v>
      </c>
      <c r="BK33" s="112">
        <v>116.61</v>
      </c>
      <c r="BL33" s="112">
        <v>119.05</v>
      </c>
      <c r="BM33" s="112">
        <v>121.45</v>
      </c>
      <c r="BN33" s="112">
        <v>122.41</v>
      </c>
      <c r="BO33" s="112">
        <v>124.78</v>
      </c>
      <c r="BP33" s="112">
        <v>128.04</v>
      </c>
      <c r="BQ33" s="112">
        <v>128.62</v>
      </c>
      <c r="BR33" s="112">
        <v>130.02000000000001</v>
      </c>
      <c r="BS33" s="112">
        <v>132.18</v>
      </c>
      <c r="BT33" s="112">
        <v>134.96</v>
      </c>
      <c r="BU33" s="112">
        <v>134.55000000000001</v>
      </c>
      <c r="BV33" s="112">
        <v>135.04</v>
      </c>
      <c r="BW33" s="112">
        <v>134.55000000000001</v>
      </c>
      <c r="BX33" s="112">
        <v>136.31</v>
      </c>
      <c r="BY33" s="112">
        <v>138.28</v>
      </c>
      <c r="BZ33" s="112">
        <v>139.36000000000001</v>
      </c>
      <c r="CA33" s="112">
        <v>138.96</v>
      </c>
      <c r="CB33" s="112">
        <v>141.16</v>
      </c>
      <c r="CC33" s="112">
        <v>142.18</v>
      </c>
      <c r="CD33" s="112">
        <v>143.08000000000001</v>
      </c>
      <c r="CE33" s="112">
        <v>142.94</v>
      </c>
      <c r="CF33" s="112">
        <v>146.32</v>
      </c>
      <c r="CG33" s="113">
        <v>147.1</v>
      </c>
      <c r="CH33" s="108">
        <f t="shared" si="0"/>
        <v>3.4604023069348733E-2</v>
      </c>
      <c r="CI33" s="109">
        <f t="shared" si="1"/>
        <v>9.32738758825713E-2</v>
      </c>
      <c r="CJ33" s="109">
        <f t="shared" si="2"/>
        <v>0.21119802387813902</v>
      </c>
      <c r="CK33" s="109">
        <f t="shared" si="3"/>
        <v>0.45026126392586008</v>
      </c>
      <c r="CL33" s="109">
        <f t="shared" si="4"/>
        <v>0.58769562871019954</v>
      </c>
    </row>
    <row r="34" spans="1:90" x14ac:dyDescent="0.25">
      <c r="A34" s="104" t="s">
        <v>714</v>
      </c>
      <c r="B34" s="106">
        <v>49.47</v>
      </c>
      <c r="C34" s="106">
        <v>51.12</v>
      </c>
      <c r="D34" s="106">
        <v>53.09</v>
      </c>
      <c r="E34" s="106">
        <v>54.48</v>
      </c>
      <c r="F34" s="106">
        <v>56.39</v>
      </c>
      <c r="G34" s="107">
        <v>58</v>
      </c>
      <c r="H34" s="106">
        <v>59.54</v>
      </c>
      <c r="I34" s="107">
        <v>59.9</v>
      </c>
      <c r="J34" s="106">
        <v>62.19</v>
      </c>
      <c r="K34" s="106">
        <v>65.98</v>
      </c>
      <c r="L34" s="106">
        <v>68.36</v>
      </c>
      <c r="M34" s="106">
        <v>66.41</v>
      </c>
      <c r="N34" s="106">
        <v>66.61</v>
      </c>
      <c r="O34" s="107">
        <v>67.900000000000006</v>
      </c>
      <c r="P34" s="106">
        <v>67.42</v>
      </c>
      <c r="Q34" s="106">
        <v>63.96</v>
      </c>
      <c r="R34" s="106">
        <v>65.72</v>
      </c>
      <c r="S34" s="106">
        <v>67.650000000000006</v>
      </c>
      <c r="T34" s="106">
        <v>69.510000000000005</v>
      </c>
      <c r="U34" s="106">
        <v>71.38</v>
      </c>
      <c r="V34" s="106">
        <v>72.44</v>
      </c>
      <c r="W34" s="106">
        <v>73.33</v>
      </c>
      <c r="X34" s="106">
        <v>74.44</v>
      </c>
      <c r="Y34" s="106">
        <v>75.650000000000006</v>
      </c>
      <c r="Z34" s="106">
        <v>76.319999999999993</v>
      </c>
      <c r="AA34" s="106">
        <v>76.34</v>
      </c>
      <c r="AB34" s="106">
        <v>76.16</v>
      </c>
      <c r="AC34" s="106">
        <v>74.67</v>
      </c>
      <c r="AD34" s="106">
        <v>75.55</v>
      </c>
      <c r="AE34" s="106">
        <v>76.66</v>
      </c>
      <c r="AF34" s="106">
        <v>77.56</v>
      </c>
      <c r="AG34" s="106">
        <v>77.53</v>
      </c>
      <c r="AH34" s="106">
        <v>78.69</v>
      </c>
      <c r="AI34" s="106">
        <v>80.13</v>
      </c>
      <c r="AJ34" s="106">
        <v>81.540000000000006</v>
      </c>
      <c r="AK34" s="106">
        <v>82.78</v>
      </c>
      <c r="AL34" s="106">
        <v>85.18</v>
      </c>
      <c r="AM34" s="106">
        <v>87.07</v>
      </c>
      <c r="AN34" s="106">
        <v>89.97</v>
      </c>
      <c r="AO34" s="106">
        <v>91.39</v>
      </c>
      <c r="AP34" s="106">
        <v>95.21</v>
      </c>
      <c r="AQ34" s="106">
        <v>98.37</v>
      </c>
      <c r="AR34" s="106">
        <v>102.12</v>
      </c>
      <c r="AS34" s="107">
        <v>104.3</v>
      </c>
      <c r="AT34" s="106">
        <v>105.66</v>
      </c>
      <c r="AU34" s="107">
        <v>106.9</v>
      </c>
      <c r="AV34" s="106">
        <v>109.35</v>
      </c>
      <c r="AW34" s="106">
        <v>111.06</v>
      </c>
      <c r="AX34" s="106">
        <v>114.02</v>
      </c>
      <c r="AY34" s="106">
        <v>115.97</v>
      </c>
      <c r="AZ34" s="106">
        <v>117.59</v>
      </c>
      <c r="BA34" s="106">
        <v>114.13</v>
      </c>
      <c r="BB34" s="106">
        <v>113.24</v>
      </c>
      <c r="BC34" s="106">
        <v>114.04</v>
      </c>
      <c r="BD34" s="106">
        <v>115.16</v>
      </c>
      <c r="BE34" s="106">
        <v>114.96</v>
      </c>
      <c r="BF34" s="106">
        <v>114.97</v>
      </c>
      <c r="BG34" s="106">
        <v>116.51</v>
      </c>
      <c r="BH34" s="106">
        <v>118.54</v>
      </c>
      <c r="BI34" s="106">
        <v>118.73</v>
      </c>
      <c r="BJ34" s="107">
        <v>120.2</v>
      </c>
      <c r="BK34" s="107">
        <v>120.3</v>
      </c>
      <c r="BL34" s="106">
        <v>122.95</v>
      </c>
      <c r="BM34" s="106">
        <v>124.99</v>
      </c>
      <c r="BN34" s="107">
        <v>128.9</v>
      </c>
      <c r="BO34" s="106">
        <v>133.44</v>
      </c>
      <c r="BP34" s="106">
        <v>136.88999999999999</v>
      </c>
      <c r="BQ34" s="106">
        <v>138.62</v>
      </c>
      <c r="BR34" s="106">
        <v>142.19</v>
      </c>
      <c r="BS34" s="106">
        <v>142.86000000000001</v>
      </c>
      <c r="BT34" s="106">
        <v>138.46</v>
      </c>
      <c r="BU34" s="106">
        <v>133.49</v>
      </c>
      <c r="BV34" s="106">
        <v>132.63999999999999</v>
      </c>
      <c r="BW34" s="106">
        <v>133.21</v>
      </c>
      <c r="BX34" s="106">
        <v>132.68</v>
      </c>
      <c r="BY34" s="106">
        <v>129.68</v>
      </c>
      <c r="BZ34" s="106">
        <v>130.53</v>
      </c>
      <c r="CA34" s="106">
        <v>132.19</v>
      </c>
      <c r="CB34" s="106">
        <v>132.97999999999999</v>
      </c>
      <c r="CC34" s="106">
        <v>132.43</v>
      </c>
      <c r="CD34" s="106">
        <v>133.28</v>
      </c>
      <c r="CE34" s="106">
        <v>132.96</v>
      </c>
      <c r="CF34" s="107">
        <v>133.4</v>
      </c>
      <c r="CG34" s="107">
        <v>134</v>
      </c>
      <c r="CH34" s="108">
        <f t="shared" si="0"/>
        <v>1.1855319791588048E-2</v>
      </c>
      <c r="CI34" s="109">
        <f t="shared" si="1"/>
        <v>3.8205108996927084E-3</v>
      </c>
      <c r="CJ34" s="109">
        <f t="shared" si="2"/>
        <v>7.2085766861349043E-2</v>
      </c>
      <c r="CK34" s="109">
        <f t="shared" si="3"/>
        <v>0.28475551294343249</v>
      </c>
      <c r="CL34" s="109">
        <f t="shared" si="4"/>
        <v>0.77131526768010561</v>
      </c>
    </row>
    <row r="35" spans="1:90" x14ac:dyDescent="0.25">
      <c r="A35" s="104" t="s">
        <v>680</v>
      </c>
      <c r="B35" s="112">
        <v>79.81</v>
      </c>
      <c r="C35" s="112">
        <v>83.19</v>
      </c>
      <c r="D35" s="113">
        <v>87.1</v>
      </c>
      <c r="E35" s="112">
        <v>88.77</v>
      </c>
      <c r="F35" s="112">
        <v>90.75</v>
      </c>
      <c r="G35" s="112">
        <v>93.57</v>
      </c>
      <c r="H35" s="112">
        <v>96.46</v>
      </c>
      <c r="I35" s="112">
        <v>97.26</v>
      </c>
      <c r="J35" s="112">
        <v>98.02</v>
      </c>
      <c r="K35" s="112">
        <v>99.74</v>
      </c>
      <c r="L35" s="112">
        <v>101.95</v>
      </c>
      <c r="M35" s="112">
        <v>102.57</v>
      </c>
      <c r="N35" s="112">
        <v>101.95</v>
      </c>
      <c r="O35" s="112">
        <v>102.35</v>
      </c>
      <c r="P35" s="112">
        <v>102.57</v>
      </c>
      <c r="Q35" s="112">
        <v>99.19</v>
      </c>
      <c r="R35" s="113">
        <v>95.5</v>
      </c>
      <c r="S35" s="112">
        <v>94.16</v>
      </c>
      <c r="T35" s="112">
        <v>95.68</v>
      </c>
      <c r="U35" s="112">
        <v>95.95</v>
      </c>
      <c r="V35" s="112">
        <v>96.66</v>
      </c>
      <c r="W35" s="113">
        <v>98.6</v>
      </c>
      <c r="X35" s="112">
        <v>101.26</v>
      </c>
      <c r="Y35" s="112">
        <v>102.45</v>
      </c>
      <c r="Z35" s="112">
        <v>103.13</v>
      </c>
      <c r="AA35" s="112">
        <v>105.14</v>
      </c>
      <c r="AB35" s="112">
        <v>107.28</v>
      </c>
      <c r="AC35" s="112">
        <v>106.28</v>
      </c>
      <c r="AD35" s="112">
        <v>104.87</v>
      </c>
      <c r="AE35" s="112">
        <v>104.94</v>
      </c>
      <c r="AF35" s="112">
        <v>105.61</v>
      </c>
      <c r="AG35" s="113">
        <v>104.1</v>
      </c>
      <c r="AH35" s="112">
        <v>102.83</v>
      </c>
      <c r="AI35" s="112">
        <v>102.73</v>
      </c>
      <c r="AJ35" s="112">
        <v>103.64</v>
      </c>
      <c r="AK35" s="112">
        <v>102.52</v>
      </c>
      <c r="AL35" s="112">
        <v>101.33</v>
      </c>
      <c r="AM35" s="112">
        <v>101.53</v>
      </c>
      <c r="AN35" s="112">
        <v>102.29</v>
      </c>
      <c r="AO35" s="112">
        <v>100.28</v>
      </c>
      <c r="AP35" s="112">
        <v>99.38</v>
      </c>
      <c r="AQ35" s="112">
        <v>99.55</v>
      </c>
      <c r="AR35" s="112">
        <v>100.92</v>
      </c>
      <c r="AS35" s="112">
        <v>100.15</v>
      </c>
      <c r="AT35" s="112">
        <v>99.73</v>
      </c>
      <c r="AU35" s="112">
        <v>100.24</v>
      </c>
      <c r="AV35" s="112">
        <v>102.36</v>
      </c>
      <c r="AW35" s="112">
        <v>101.84</v>
      </c>
      <c r="AX35" s="112">
        <v>102.53</v>
      </c>
      <c r="AY35" s="112">
        <v>103.53</v>
      </c>
      <c r="AZ35" s="112">
        <v>105.65</v>
      </c>
      <c r="BA35" s="112">
        <v>105.24</v>
      </c>
      <c r="BB35" s="112">
        <v>105.51</v>
      </c>
      <c r="BC35" s="112">
        <v>106.42</v>
      </c>
      <c r="BD35" s="112">
        <v>108.65</v>
      </c>
      <c r="BE35" s="112">
        <v>108.58</v>
      </c>
      <c r="BF35" s="112">
        <v>108.55</v>
      </c>
      <c r="BG35" s="112">
        <v>109.85</v>
      </c>
      <c r="BH35" s="112">
        <v>112.33</v>
      </c>
      <c r="BI35" s="112">
        <v>112.69</v>
      </c>
      <c r="BJ35" s="112">
        <v>113.87</v>
      </c>
      <c r="BK35" s="112">
        <v>115.52</v>
      </c>
      <c r="BL35" s="113">
        <v>117.8</v>
      </c>
      <c r="BM35" s="112">
        <v>119.27</v>
      </c>
      <c r="BN35" s="112">
        <v>120.15</v>
      </c>
      <c r="BO35" s="112">
        <v>122.12</v>
      </c>
      <c r="BP35" s="112">
        <v>126.11</v>
      </c>
      <c r="BQ35" s="112">
        <v>127.52</v>
      </c>
      <c r="BR35" s="113">
        <v>128.6</v>
      </c>
      <c r="BS35" s="112">
        <v>130.83000000000001</v>
      </c>
      <c r="BT35" s="112">
        <v>134.34</v>
      </c>
      <c r="BU35" s="113">
        <v>133.5</v>
      </c>
      <c r="BV35" s="112">
        <v>132.32</v>
      </c>
      <c r="BW35" s="112">
        <v>131.72</v>
      </c>
      <c r="BX35" s="112">
        <v>132.25</v>
      </c>
      <c r="BY35" s="112">
        <v>128.72999999999999</v>
      </c>
      <c r="BZ35" s="112">
        <v>125.96</v>
      </c>
      <c r="CA35" s="112">
        <v>125.68</v>
      </c>
      <c r="CB35" s="112">
        <v>127.64</v>
      </c>
      <c r="CC35" s="112">
        <v>126.28</v>
      </c>
      <c r="CD35" s="112">
        <v>126.54</v>
      </c>
      <c r="CE35" s="112">
        <v>126.54</v>
      </c>
      <c r="CF35" s="112">
        <v>128.47999999999999</v>
      </c>
      <c r="CG35" s="112">
        <v>127.56</v>
      </c>
      <c r="CH35" s="108">
        <f t="shared" si="0"/>
        <v>1.0136205258156394E-2</v>
      </c>
      <c r="CI35" s="109">
        <f t="shared" si="1"/>
        <v>-4.4494382022471912E-2</v>
      </c>
      <c r="CJ35" s="109">
        <f t="shared" si="2"/>
        <v>6.9506162488471634E-2</v>
      </c>
      <c r="CK35" s="109">
        <f t="shared" si="3"/>
        <v>0.27368946580129805</v>
      </c>
      <c r="CL35" s="109">
        <f t="shared" si="4"/>
        <v>0.24509516837481704</v>
      </c>
    </row>
    <row r="36" spans="1:90" x14ac:dyDescent="0.25">
      <c r="A36" s="104" t="s">
        <v>684</v>
      </c>
      <c r="B36" s="111" t="s">
        <v>827</v>
      </c>
      <c r="C36" s="111" t="s">
        <v>827</v>
      </c>
      <c r="D36" s="111" t="s">
        <v>827</v>
      </c>
      <c r="E36" s="111" t="s">
        <v>827</v>
      </c>
      <c r="F36" s="111" t="s">
        <v>827</v>
      </c>
      <c r="G36" s="111" t="s">
        <v>827</v>
      </c>
      <c r="H36" s="111" t="s">
        <v>827</v>
      </c>
      <c r="I36" s="111" t="s">
        <v>827</v>
      </c>
      <c r="J36" s="111" t="s">
        <v>827</v>
      </c>
      <c r="K36" s="111" t="s">
        <v>827</v>
      </c>
      <c r="L36" s="111" t="s">
        <v>827</v>
      </c>
      <c r="M36" s="111" t="s">
        <v>827</v>
      </c>
      <c r="N36" s="111" t="s">
        <v>827</v>
      </c>
      <c r="O36" s="111" t="s">
        <v>827</v>
      </c>
      <c r="P36" s="111" t="s">
        <v>827</v>
      </c>
      <c r="Q36" s="111" t="s">
        <v>827</v>
      </c>
      <c r="R36" s="111" t="s">
        <v>827</v>
      </c>
      <c r="S36" s="111" t="s">
        <v>827</v>
      </c>
      <c r="T36" s="111" t="s">
        <v>827</v>
      </c>
      <c r="U36" s="111" t="s">
        <v>827</v>
      </c>
      <c r="V36" s="113">
        <v>116.8</v>
      </c>
      <c r="W36" s="113">
        <v>117.9</v>
      </c>
      <c r="X36" s="113">
        <v>118.8</v>
      </c>
      <c r="Y36" s="113">
        <v>118.9</v>
      </c>
      <c r="Z36" s="113">
        <v>118.3</v>
      </c>
      <c r="AA36" s="113">
        <v>120.7</v>
      </c>
      <c r="AB36" s="113">
        <v>120.3</v>
      </c>
      <c r="AC36" s="113">
        <v>119.5</v>
      </c>
      <c r="AD36" s="113">
        <v>119</v>
      </c>
      <c r="AE36" s="113">
        <v>118.1</v>
      </c>
      <c r="AF36" s="113">
        <v>115.9</v>
      </c>
      <c r="AG36" s="113">
        <v>113.6</v>
      </c>
      <c r="AH36" s="113">
        <v>110.5</v>
      </c>
      <c r="AI36" s="113">
        <v>110.2</v>
      </c>
      <c r="AJ36" s="113">
        <v>108.6</v>
      </c>
      <c r="AK36" s="113">
        <v>107.1</v>
      </c>
      <c r="AL36" s="113">
        <v>105.7</v>
      </c>
      <c r="AM36" s="113">
        <v>104.7</v>
      </c>
      <c r="AN36" s="113">
        <v>103.5</v>
      </c>
      <c r="AO36" s="113">
        <v>101.9</v>
      </c>
      <c r="AP36" s="113">
        <v>99.7</v>
      </c>
      <c r="AQ36" s="113">
        <v>99.8</v>
      </c>
      <c r="AR36" s="113">
        <v>100.7</v>
      </c>
      <c r="AS36" s="113">
        <v>99.8</v>
      </c>
      <c r="AT36" s="113">
        <v>99.8</v>
      </c>
      <c r="AU36" s="113">
        <v>100.5</v>
      </c>
      <c r="AV36" s="113">
        <v>100.7</v>
      </c>
      <c r="AW36" s="113">
        <v>100</v>
      </c>
      <c r="AX36" s="113">
        <v>99.1</v>
      </c>
      <c r="AY36" s="113">
        <v>99.6</v>
      </c>
      <c r="AZ36" s="113">
        <v>99.2</v>
      </c>
      <c r="BA36" s="113">
        <v>98.8</v>
      </c>
      <c r="BB36" s="113">
        <v>98.6</v>
      </c>
      <c r="BC36" s="113">
        <v>99.2</v>
      </c>
      <c r="BD36" s="113">
        <v>98.4</v>
      </c>
      <c r="BE36" s="113">
        <v>98.3</v>
      </c>
      <c r="BF36" s="113">
        <v>97.7</v>
      </c>
      <c r="BG36" s="113">
        <v>99.1</v>
      </c>
      <c r="BH36" s="113">
        <v>98.8</v>
      </c>
      <c r="BI36" s="113">
        <v>98.5</v>
      </c>
      <c r="BJ36" s="113">
        <v>99.4</v>
      </c>
      <c r="BK36" s="113">
        <v>102.4</v>
      </c>
      <c r="BL36" s="113">
        <v>99.8</v>
      </c>
      <c r="BM36" s="113">
        <v>100</v>
      </c>
      <c r="BN36" s="113">
        <v>101.1</v>
      </c>
      <c r="BO36" s="113">
        <v>102.8</v>
      </c>
      <c r="BP36" s="113">
        <v>103.9</v>
      </c>
      <c r="BQ36" s="113">
        <v>104</v>
      </c>
      <c r="BR36" s="113">
        <v>105.7</v>
      </c>
      <c r="BS36" s="113">
        <v>108.1</v>
      </c>
      <c r="BT36" s="113">
        <v>106.9</v>
      </c>
      <c r="BU36" s="113">
        <v>106.8</v>
      </c>
      <c r="BV36" s="113">
        <v>106.8</v>
      </c>
      <c r="BW36" s="113">
        <v>108.8</v>
      </c>
      <c r="BX36" s="113">
        <v>108.7</v>
      </c>
      <c r="BY36" s="113">
        <v>108.7</v>
      </c>
      <c r="BZ36" s="113">
        <v>108.5</v>
      </c>
      <c r="CA36" s="113">
        <v>112</v>
      </c>
      <c r="CB36" s="113">
        <v>112.8</v>
      </c>
      <c r="CC36" s="113">
        <v>113.5</v>
      </c>
      <c r="CD36" s="113">
        <v>113.3</v>
      </c>
      <c r="CE36" s="113">
        <v>116.4</v>
      </c>
      <c r="CF36" s="113">
        <v>117</v>
      </c>
      <c r="CG36" s="113">
        <v>118.1</v>
      </c>
      <c r="CH36" s="108">
        <f t="shared" si="0"/>
        <v>4.052863436123344E-2</v>
      </c>
      <c r="CI36" s="109">
        <f t="shared" si="1"/>
        <v>0.10580524344569286</v>
      </c>
      <c r="CJ36" s="109">
        <f t="shared" si="2"/>
        <v>0.18100000000000005</v>
      </c>
      <c r="CK36" s="109">
        <f t="shared" si="3"/>
        <v>0.18336673346693377</v>
      </c>
      <c r="CL36" s="109">
        <f t="shared" si="4"/>
        <v>-6.728343145500526E-3</v>
      </c>
    </row>
    <row r="37" spans="1:90" x14ac:dyDescent="0.25">
      <c r="A37" s="104" t="s">
        <v>712</v>
      </c>
      <c r="B37" s="112">
        <v>73.62</v>
      </c>
      <c r="C37" s="112">
        <v>75.739999999999995</v>
      </c>
      <c r="D37" s="112">
        <v>76.97</v>
      </c>
      <c r="E37" s="112">
        <v>78.67</v>
      </c>
      <c r="F37" s="113">
        <v>79.599999999999994</v>
      </c>
      <c r="G37" s="112">
        <v>81.41</v>
      </c>
      <c r="H37" s="112">
        <v>81.98</v>
      </c>
      <c r="I37" s="112">
        <v>83.23</v>
      </c>
      <c r="J37" s="112">
        <v>85.08</v>
      </c>
      <c r="K37" s="112">
        <v>86.56</v>
      </c>
      <c r="L37" s="112">
        <v>86.82</v>
      </c>
      <c r="M37" s="113">
        <v>87</v>
      </c>
      <c r="N37" s="112">
        <v>87.88</v>
      </c>
      <c r="O37" s="112">
        <v>88.65</v>
      </c>
      <c r="P37" s="112">
        <v>87.52</v>
      </c>
      <c r="Q37" s="112">
        <v>84.19</v>
      </c>
      <c r="R37" s="112">
        <v>86.17</v>
      </c>
      <c r="S37" s="112">
        <v>87.53</v>
      </c>
      <c r="T37" s="112">
        <v>88.85</v>
      </c>
      <c r="U37" s="113">
        <v>90.7</v>
      </c>
      <c r="V37" s="112">
        <v>92.75</v>
      </c>
      <c r="W37" s="112">
        <v>93.56</v>
      </c>
      <c r="X37" s="112">
        <v>94.62</v>
      </c>
      <c r="Y37" s="113">
        <v>94.6</v>
      </c>
      <c r="Z37" s="112">
        <v>95.84</v>
      </c>
      <c r="AA37" s="112">
        <v>97.55</v>
      </c>
      <c r="AB37" s="112">
        <v>97.31</v>
      </c>
      <c r="AC37" s="112">
        <v>96.76</v>
      </c>
      <c r="AD37" s="112">
        <v>98.39</v>
      </c>
      <c r="AE37" s="112">
        <v>99.44</v>
      </c>
      <c r="AF37" s="112">
        <v>99.36</v>
      </c>
      <c r="AG37" s="112">
        <v>99.63</v>
      </c>
      <c r="AH37" s="112">
        <v>100.26</v>
      </c>
      <c r="AI37" s="112">
        <v>100.68</v>
      </c>
      <c r="AJ37" s="112">
        <v>100.54</v>
      </c>
      <c r="AK37" s="112">
        <v>99.93</v>
      </c>
      <c r="AL37" s="112">
        <v>100.06</v>
      </c>
      <c r="AM37" s="112">
        <v>100.47</v>
      </c>
      <c r="AN37" s="112">
        <v>100.03</v>
      </c>
      <c r="AO37" s="112">
        <v>99.42</v>
      </c>
      <c r="AP37" s="112">
        <v>99.49</v>
      </c>
      <c r="AQ37" s="112">
        <v>100.43</v>
      </c>
      <c r="AR37" s="112">
        <v>100.28</v>
      </c>
      <c r="AS37" s="113">
        <v>99.8</v>
      </c>
      <c r="AT37" s="112">
        <v>100.52</v>
      </c>
      <c r="AU37" s="112">
        <v>101.61</v>
      </c>
      <c r="AV37" s="112">
        <v>101.93</v>
      </c>
      <c r="AW37" s="112">
        <v>101.08</v>
      </c>
      <c r="AX37" s="113">
        <v>101.7</v>
      </c>
      <c r="AY37" s="112">
        <v>103.22</v>
      </c>
      <c r="AZ37" s="112">
        <v>102.51</v>
      </c>
      <c r="BA37" s="112">
        <v>102.12</v>
      </c>
      <c r="BB37" s="112">
        <v>102.74</v>
      </c>
      <c r="BC37" s="112">
        <v>103.96</v>
      </c>
      <c r="BD37" s="112">
        <v>103.49</v>
      </c>
      <c r="BE37" s="112">
        <v>103.15</v>
      </c>
      <c r="BF37" s="112">
        <v>103.09</v>
      </c>
      <c r="BG37" s="112">
        <v>104.68</v>
      </c>
      <c r="BH37" s="112">
        <v>104.02</v>
      </c>
      <c r="BI37" s="112">
        <v>103.29</v>
      </c>
      <c r="BJ37" s="112">
        <v>104.28</v>
      </c>
      <c r="BK37" s="112">
        <v>105.36</v>
      </c>
      <c r="BL37" s="112">
        <v>105.79</v>
      </c>
      <c r="BM37" s="112">
        <v>106.95</v>
      </c>
      <c r="BN37" s="112">
        <v>108.58</v>
      </c>
      <c r="BO37" s="112">
        <v>111.19</v>
      </c>
      <c r="BP37" s="112">
        <v>110.93</v>
      </c>
      <c r="BQ37" s="112">
        <v>111.12</v>
      </c>
      <c r="BR37" s="112">
        <v>111.85</v>
      </c>
      <c r="BS37" s="112">
        <v>113.46</v>
      </c>
      <c r="BT37" s="112">
        <v>112.24</v>
      </c>
      <c r="BU37" s="112">
        <v>108.51</v>
      </c>
      <c r="BV37" s="112">
        <v>105.75</v>
      </c>
      <c r="BW37" s="112">
        <v>106.58</v>
      </c>
      <c r="BX37" s="112">
        <v>103.51</v>
      </c>
      <c r="BY37" s="112">
        <v>102.48</v>
      </c>
      <c r="BZ37" s="113">
        <v>101.5</v>
      </c>
      <c r="CA37" s="112">
        <v>101.85</v>
      </c>
      <c r="CB37" s="112">
        <v>101.45</v>
      </c>
      <c r="CC37" s="112">
        <v>100.59</v>
      </c>
      <c r="CD37" s="112">
        <v>99.56</v>
      </c>
      <c r="CE37" s="113">
        <v>100.5</v>
      </c>
      <c r="CF37" s="112">
        <v>97.95</v>
      </c>
      <c r="CG37" s="112">
        <v>97.43</v>
      </c>
      <c r="CH37" s="108">
        <f t="shared" si="0"/>
        <v>-3.1414653544089788E-2</v>
      </c>
      <c r="CI37" s="109">
        <f t="shared" si="1"/>
        <v>-0.10211040457100728</v>
      </c>
      <c r="CJ37" s="109">
        <f t="shared" si="2"/>
        <v>-8.9013557737260385E-2</v>
      </c>
      <c r="CK37" s="109">
        <f t="shared" si="3"/>
        <v>-2.3747494989979856E-2</v>
      </c>
      <c r="CL37" s="109">
        <f t="shared" si="4"/>
        <v>2.9915433403805647E-2</v>
      </c>
    </row>
    <row r="39" spans="1:90" x14ac:dyDescent="0.25">
      <c r="A39" s="100" t="s">
        <v>830</v>
      </c>
    </row>
    <row r="40" spans="1:90" x14ac:dyDescent="0.25">
      <c r="A40" s="100" t="s">
        <v>827</v>
      </c>
      <c r="B40" s="99" t="s">
        <v>831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44"/>
  <sheetViews>
    <sheetView zoomScaleNormal="100" workbookViewId="0"/>
  </sheetViews>
  <sheetFormatPr defaultColWidth="8.85546875" defaultRowHeight="15" x14ac:dyDescent="0.25"/>
  <cols>
    <col min="1" max="1" width="29.85546875" customWidth="1"/>
    <col min="2" max="2" width="10" customWidth="1"/>
  </cols>
  <sheetData>
    <row r="1" spans="1:12" x14ac:dyDescent="0.25">
      <c r="A1" s="99" t="s">
        <v>792</v>
      </c>
    </row>
    <row r="2" spans="1:12" x14ac:dyDescent="0.25">
      <c r="A2" s="99" t="s">
        <v>790</v>
      </c>
      <c r="B2" s="100" t="s">
        <v>832</v>
      </c>
    </row>
    <row r="3" spans="1:12" x14ac:dyDescent="0.25">
      <c r="A3" s="99" t="s">
        <v>792</v>
      </c>
      <c r="B3" s="99" t="s">
        <v>833</v>
      </c>
    </row>
    <row r="5" spans="1:12" x14ac:dyDescent="0.25">
      <c r="A5" s="100" t="s">
        <v>794</v>
      </c>
      <c r="C5" s="99" t="s">
        <v>834</v>
      </c>
    </row>
    <row r="6" spans="1:12" x14ac:dyDescent="0.25">
      <c r="A6" s="100" t="s">
        <v>835</v>
      </c>
      <c r="C6" s="99" t="s">
        <v>836</v>
      </c>
    </row>
    <row r="7" spans="1:12" x14ac:dyDescent="0.25">
      <c r="A7" s="100" t="s">
        <v>837</v>
      </c>
      <c r="C7" s="99" t="s">
        <v>838</v>
      </c>
    </row>
    <row r="8" spans="1:12" x14ac:dyDescent="0.25">
      <c r="A8" s="100" t="s">
        <v>839</v>
      </c>
      <c r="C8" s="99" t="s">
        <v>840</v>
      </c>
    </row>
    <row r="9" spans="1:12" x14ac:dyDescent="0.25">
      <c r="A9" s="100" t="s">
        <v>798</v>
      </c>
      <c r="C9" s="99" t="s">
        <v>841</v>
      </c>
    </row>
    <row r="11" spans="1:12" x14ac:dyDescent="0.25">
      <c r="A11" s="114" t="s">
        <v>801</v>
      </c>
      <c r="B11" s="115" t="s">
        <v>477</v>
      </c>
      <c r="C11" s="115" t="s">
        <v>478</v>
      </c>
      <c r="D11" s="115" t="s">
        <v>479</v>
      </c>
      <c r="E11" s="115" t="s">
        <v>480</v>
      </c>
      <c r="F11" s="115" t="s">
        <v>481</v>
      </c>
      <c r="G11" s="115" t="s">
        <v>482</v>
      </c>
      <c r="H11" s="115" t="s">
        <v>483</v>
      </c>
      <c r="I11" s="115" t="s">
        <v>484</v>
      </c>
      <c r="J11" s="115" t="s">
        <v>485</v>
      </c>
      <c r="K11" s="115" t="s">
        <v>486</v>
      </c>
      <c r="L11" s="115" t="s">
        <v>487</v>
      </c>
    </row>
    <row r="12" spans="1:12" x14ac:dyDescent="0.25">
      <c r="A12" s="116" t="s">
        <v>842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</row>
    <row r="13" spans="1:12" x14ac:dyDescent="0.25">
      <c r="A13" s="118" t="s">
        <v>843</v>
      </c>
      <c r="B13" s="112">
        <v>83.8</v>
      </c>
      <c r="C13" s="112">
        <v>84.7</v>
      </c>
      <c r="D13" s="112">
        <v>86.8</v>
      </c>
      <c r="E13" s="112">
        <v>89.8</v>
      </c>
      <c r="F13" s="112">
        <v>92.7</v>
      </c>
      <c r="G13" s="112">
        <v>94.5</v>
      </c>
      <c r="H13" s="119">
        <v>100</v>
      </c>
      <c r="I13" s="112">
        <v>112.2</v>
      </c>
      <c r="J13" s="112">
        <v>119.9</v>
      </c>
      <c r="K13" s="112">
        <v>122.6</v>
      </c>
      <c r="L13" s="112">
        <v>124.2</v>
      </c>
    </row>
    <row r="14" spans="1:12" x14ac:dyDescent="0.25">
      <c r="A14" s="118" t="s">
        <v>844</v>
      </c>
      <c r="B14" s="120">
        <v>84</v>
      </c>
      <c r="C14" s="106">
        <v>84.9</v>
      </c>
      <c r="D14" s="106">
        <v>86.9</v>
      </c>
      <c r="E14" s="106">
        <v>89.9</v>
      </c>
      <c r="F14" s="106">
        <v>92.7</v>
      </c>
      <c r="G14" s="106">
        <v>94.5</v>
      </c>
      <c r="H14" s="120">
        <v>100</v>
      </c>
      <c r="I14" s="106">
        <v>111.9</v>
      </c>
      <c r="J14" s="106">
        <v>119.6</v>
      </c>
      <c r="K14" s="106">
        <v>122.1</v>
      </c>
      <c r="L14" s="106">
        <v>123.4</v>
      </c>
    </row>
    <row r="15" spans="1:12" x14ac:dyDescent="0.25">
      <c r="A15" s="118" t="s">
        <v>845</v>
      </c>
      <c r="B15" s="112">
        <v>86.1</v>
      </c>
      <c r="C15" s="112">
        <v>87.4</v>
      </c>
      <c r="D15" s="112">
        <v>88.6</v>
      </c>
      <c r="E15" s="112">
        <v>90.8</v>
      </c>
      <c r="F15" s="119">
        <v>93</v>
      </c>
      <c r="G15" s="112">
        <v>94.6</v>
      </c>
      <c r="H15" s="119">
        <v>100</v>
      </c>
      <c r="I15" s="112">
        <v>113.8</v>
      </c>
      <c r="J15" s="112">
        <v>121.2</v>
      </c>
      <c r="K15" s="112">
        <v>124.2</v>
      </c>
      <c r="L15" s="112">
        <v>127.5</v>
      </c>
    </row>
    <row r="16" spans="1:12" x14ac:dyDescent="0.25">
      <c r="A16" s="118" t="s">
        <v>846</v>
      </c>
      <c r="B16" s="106">
        <v>78.7</v>
      </c>
      <c r="C16" s="106">
        <v>79.2</v>
      </c>
      <c r="D16" s="106">
        <v>81.3</v>
      </c>
      <c r="E16" s="106">
        <v>83.5</v>
      </c>
      <c r="F16" s="106">
        <v>87.9</v>
      </c>
      <c r="G16" s="106">
        <v>89.8</v>
      </c>
      <c r="H16" s="120">
        <v>100</v>
      </c>
      <c r="I16" s="106">
        <v>154.9</v>
      </c>
      <c r="J16" s="106">
        <v>178.9</v>
      </c>
      <c r="K16" s="106">
        <v>187.3</v>
      </c>
      <c r="L16" s="106">
        <v>209.4</v>
      </c>
    </row>
    <row r="17" spans="1:12" x14ac:dyDescent="0.25">
      <c r="A17" s="118" t="s">
        <v>847</v>
      </c>
      <c r="B17" s="119">
        <v>82</v>
      </c>
      <c r="C17" s="112">
        <v>82.8</v>
      </c>
      <c r="D17" s="112">
        <v>84.3</v>
      </c>
      <c r="E17" s="112">
        <v>87.4</v>
      </c>
      <c r="F17" s="112">
        <v>91.4</v>
      </c>
      <c r="G17" s="112">
        <v>94.5</v>
      </c>
      <c r="H17" s="119">
        <v>100</v>
      </c>
      <c r="I17" s="112">
        <v>113.1</v>
      </c>
      <c r="J17" s="112">
        <v>119.1</v>
      </c>
      <c r="K17" s="112">
        <v>120.8</v>
      </c>
      <c r="L17" s="112">
        <v>124.2</v>
      </c>
    </row>
    <row r="18" spans="1:12" x14ac:dyDescent="0.25">
      <c r="A18" s="118" t="s">
        <v>848</v>
      </c>
      <c r="B18" s="120">
        <v>91</v>
      </c>
      <c r="C18" s="106">
        <v>92.4</v>
      </c>
      <c r="D18" s="106">
        <v>93.1</v>
      </c>
      <c r="E18" s="106">
        <v>94.8</v>
      </c>
      <c r="F18" s="106">
        <v>95.5</v>
      </c>
      <c r="G18" s="106">
        <v>96.2</v>
      </c>
      <c r="H18" s="120">
        <v>100</v>
      </c>
      <c r="I18" s="120">
        <v>110</v>
      </c>
      <c r="J18" s="106">
        <v>114.9</v>
      </c>
      <c r="K18" s="106">
        <v>116.7</v>
      </c>
      <c r="L18" s="120">
        <v>119</v>
      </c>
    </row>
    <row r="19" spans="1:12" x14ac:dyDescent="0.25">
      <c r="A19" s="118" t="s">
        <v>849</v>
      </c>
      <c r="B19" s="112">
        <v>78.8</v>
      </c>
      <c r="C19" s="112">
        <v>80.400000000000006</v>
      </c>
      <c r="D19" s="112">
        <v>82.7</v>
      </c>
      <c r="E19" s="112">
        <v>86.5</v>
      </c>
      <c r="F19" s="112">
        <v>90.3</v>
      </c>
      <c r="G19" s="112">
        <v>92.9</v>
      </c>
      <c r="H19" s="119">
        <v>100</v>
      </c>
      <c r="I19" s="112">
        <v>116.3</v>
      </c>
      <c r="J19" s="112">
        <v>126.1</v>
      </c>
      <c r="K19" s="112">
        <v>129.80000000000001</v>
      </c>
      <c r="L19" s="112">
        <v>133.9</v>
      </c>
    </row>
    <row r="20" spans="1:12" x14ac:dyDescent="0.25">
      <c r="A20" s="118" t="s">
        <v>850</v>
      </c>
      <c r="B20" s="120">
        <v>87</v>
      </c>
      <c r="C20" s="106">
        <v>86.6</v>
      </c>
      <c r="D20" s="106">
        <v>87.7</v>
      </c>
      <c r="E20" s="106">
        <v>89.3</v>
      </c>
      <c r="F20" s="120">
        <v>91</v>
      </c>
      <c r="G20" s="106">
        <v>91.4</v>
      </c>
      <c r="H20" s="120">
        <v>100</v>
      </c>
      <c r="I20" s="106">
        <v>118.2</v>
      </c>
      <c r="J20" s="106">
        <v>124.4</v>
      </c>
      <c r="K20" s="106">
        <v>126.3</v>
      </c>
      <c r="L20" s="106">
        <v>128.1</v>
      </c>
    </row>
    <row r="21" spans="1:12" x14ac:dyDescent="0.25">
      <c r="A21" s="118" t="s">
        <v>851</v>
      </c>
      <c r="B21" s="112">
        <v>86.7</v>
      </c>
      <c r="C21" s="112">
        <v>87.1</v>
      </c>
      <c r="D21" s="112">
        <v>88.3</v>
      </c>
      <c r="E21" s="112">
        <v>91.8</v>
      </c>
      <c r="F21" s="112">
        <v>93.8</v>
      </c>
      <c r="G21" s="112">
        <v>94.9</v>
      </c>
      <c r="H21" s="119">
        <v>100</v>
      </c>
      <c r="I21" s="112">
        <v>110.8</v>
      </c>
      <c r="J21" s="112">
        <v>116.8</v>
      </c>
      <c r="K21" s="112">
        <v>118.5</v>
      </c>
      <c r="L21" s="112">
        <v>120.9</v>
      </c>
    </row>
    <row r="22" spans="1:12" x14ac:dyDescent="0.25">
      <c r="A22" s="118" t="s">
        <v>852</v>
      </c>
      <c r="B22" s="106">
        <v>99.7</v>
      </c>
      <c r="C22" s="106">
        <v>98.1</v>
      </c>
      <c r="D22" s="106">
        <v>97.8</v>
      </c>
      <c r="E22" s="106">
        <v>98.2</v>
      </c>
      <c r="F22" s="106">
        <v>97.8</v>
      </c>
      <c r="G22" s="106">
        <v>97.7</v>
      </c>
      <c r="H22" s="120">
        <v>100</v>
      </c>
      <c r="I22" s="106">
        <v>106.8</v>
      </c>
      <c r="J22" s="106">
        <v>111.1</v>
      </c>
      <c r="K22" s="106">
        <v>114.3</v>
      </c>
      <c r="L22" s="106">
        <v>116.9</v>
      </c>
    </row>
    <row r="23" spans="1:12" x14ac:dyDescent="0.25">
      <c r="A23" s="118" t="s">
        <v>853</v>
      </c>
      <c r="B23" s="119">
        <v>89</v>
      </c>
      <c r="C23" s="112">
        <v>87.9</v>
      </c>
      <c r="D23" s="112">
        <v>89.8</v>
      </c>
      <c r="E23" s="119">
        <v>92</v>
      </c>
      <c r="F23" s="112">
        <v>92.9</v>
      </c>
      <c r="G23" s="112">
        <v>92.2</v>
      </c>
      <c r="H23" s="119">
        <v>100</v>
      </c>
      <c r="I23" s="112">
        <v>112.3</v>
      </c>
      <c r="J23" s="119">
        <v>115</v>
      </c>
      <c r="K23" s="112">
        <v>116.4</v>
      </c>
      <c r="L23" s="112">
        <v>118.8</v>
      </c>
    </row>
    <row r="24" spans="1:12" x14ac:dyDescent="0.25">
      <c r="A24" s="118" t="s">
        <v>854</v>
      </c>
      <c r="B24" s="106">
        <v>87.4</v>
      </c>
      <c r="C24" s="120">
        <v>88</v>
      </c>
      <c r="D24" s="106">
        <v>89.7</v>
      </c>
      <c r="E24" s="106">
        <v>91.8</v>
      </c>
      <c r="F24" s="106">
        <v>94.2</v>
      </c>
      <c r="G24" s="106">
        <v>95.5</v>
      </c>
      <c r="H24" s="120">
        <v>100</v>
      </c>
      <c r="I24" s="106">
        <v>107.9</v>
      </c>
      <c r="J24" s="106">
        <v>114.1</v>
      </c>
      <c r="K24" s="120">
        <v>117</v>
      </c>
      <c r="L24" s="106">
        <v>112.4</v>
      </c>
    </row>
    <row r="25" spans="1:12" x14ac:dyDescent="0.25">
      <c r="A25" s="118" t="s">
        <v>855</v>
      </c>
      <c r="B25" s="112">
        <v>82.3</v>
      </c>
      <c r="C25" s="112">
        <v>81.3</v>
      </c>
      <c r="D25" s="119">
        <v>81</v>
      </c>
      <c r="E25" s="112">
        <v>82.5</v>
      </c>
      <c r="F25" s="112">
        <v>86.1</v>
      </c>
      <c r="G25" s="112">
        <v>91.2</v>
      </c>
      <c r="H25" s="119">
        <v>100</v>
      </c>
      <c r="I25" s="112">
        <v>121.8</v>
      </c>
      <c r="J25" s="112">
        <v>127.6</v>
      </c>
      <c r="K25" s="112">
        <v>138.5</v>
      </c>
      <c r="L25" s="119">
        <v>150</v>
      </c>
    </row>
    <row r="26" spans="1:12" x14ac:dyDescent="0.25">
      <c r="A26" s="118" t="s">
        <v>856</v>
      </c>
      <c r="B26" s="106">
        <v>94.6</v>
      </c>
      <c r="C26" s="120">
        <v>95</v>
      </c>
      <c r="D26" s="106">
        <v>96.1</v>
      </c>
      <c r="E26" s="106">
        <v>97.7</v>
      </c>
      <c r="F26" s="106">
        <v>97.8</v>
      </c>
      <c r="G26" s="106">
        <v>98.1</v>
      </c>
      <c r="H26" s="120">
        <v>100</v>
      </c>
      <c r="I26" s="106">
        <v>107.8</v>
      </c>
      <c r="J26" s="106">
        <v>110.8</v>
      </c>
      <c r="K26" s="106">
        <v>109.7</v>
      </c>
      <c r="L26" s="106">
        <v>110.7</v>
      </c>
    </row>
    <row r="27" spans="1:12" x14ac:dyDescent="0.25">
      <c r="A27" s="118" t="s">
        <v>857</v>
      </c>
      <c r="B27" s="112">
        <v>90.2</v>
      </c>
      <c r="C27" s="112">
        <v>89.5</v>
      </c>
      <c r="D27" s="112">
        <v>89.6</v>
      </c>
      <c r="E27" s="112">
        <v>90.7</v>
      </c>
      <c r="F27" s="112">
        <v>92.7</v>
      </c>
      <c r="G27" s="112">
        <v>92.9</v>
      </c>
      <c r="H27" s="119">
        <v>100</v>
      </c>
      <c r="I27" s="112">
        <v>111.7</v>
      </c>
      <c r="J27" s="112">
        <v>114.8</v>
      </c>
      <c r="K27" s="112">
        <v>115.7</v>
      </c>
      <c r="L27" s="119">
        <v>118</v>
      </c>
    </row>
    <row r="28" spans="1:12" x14ac:dyDescent="0.25">
      <c r="A28" s="118" t="s">
        <v>858</v>
      </c>
      <c r="B28" s="106">
        <v>73.5</v>
      </c>
      <c r="C28" s="106">
        <v>77.7</v>
      </c>
      <c r="D28" s="106">
        <v>79.599999999999994</v>
      </c>
      <c r="E28" s="106">
        <v>83.2</v>
      </c>
      <c r="F28" s="106">
        <v>87.2</v>
      </c>
      <c r="G28" s="106">
        <v>93.6</v>
      </c>
      <c r="H28" s="120">
        <v>100</v>
      </c>
      <c r="I28" s="106">
        <v>113.3</v>
      </c>
      <c r="J28" s="106">
        <v>118.6</v>
      </c>
      <c r="K28" s="106">
        <v>125.3</v>
      </c>
      <c r="L28" s="106">
        <v>128.19999999999999</v>
      </c>
    </row>
    <row r="29" spans="1:12" x14ac:dyDescent="0.25">
      <c r="A29" s="118" t="s">
        <v>859</v>
      </c>
      <c r="B29" s="112">
        <v>79.599999999999994</v>
      </c>
      <c r="C29" s="112">
        <v>81.3</v>
      </c>
      <c r="D29" s="112">
        <v>84.7</v>
      </c>
      <c r="E29" s="112">
        <v>87.7</v>
      </c>
      <c r="F29" s="119">
        <v>92</v>
      </c>
      <c r="G29" s="112">
        <v>93.8</v>
      </c>
      <c r="H29" s="119">
        <v>100</v>
      </c>
      <c r="I29" s="119">
        <v>118</v>
      </c>
      <c r="J29" s="112">
        <v>126.5</v>
      </c>
      <c r="K29" s="112">
        <v>132.80000000000001</v>
      </c>
      <c r="L29" s="112">
        <v>138.1</v>
      </c>
    </row>
    <row r="30" spans="1:12" x14ac:dyDescent="0.25">
      <c r="A30" s="118" t="s">
        <v>860</v>
      </c>
      <c r="B30" s="106">
        <v>84.5</v>
      </c>
      <c r="C30" s="106">
        <v>85.3</v>
      </c>
      <c r="D30" s="106">
        <v>86.9</v>
      </c>
      <c r="E30" s="106">
        <v>88.5</v>
      </c>
      <c r="F30" s="106">
        <v>91.2</v>
      </c>
      <c r="G30" s="106">
        <v>93.9</v>
      </c>
      <c r="H30" s="120">
        <v>100</v>
      </c>
      <c r="I30" s="106">
        <v>114.1</v>
      </c>
      <c r="J30" s="120">
        <v>126</v>
      </c>
      <c r="K30" s="106">
        <v>128.5</v>
      </c>
      <c r="L30" s="106">
        <v>130.6</v>
      </c>
    </row>
    <row r="31" spans="1:12" x14ac:dyDescent="0.25">
      <c r="A31" s="118" t="s">
        <v>861</v>
      </c>
      <c r="B31" s="112">
        <v>62.3</v>
      </c>
      <c r="C31" s="112">
        <v>64.400000000000006</v>
      </c>
      <c r="D31" s="112">
        <v>68.900000000000006</v>
      </c>
      <c r="E31" s="112">
        <v>75.900000000000006</v>
      </c>
      <c r="F31" s="112">
        <v>83.2</v>
      </c>
      <c r="G31" s="112">
        <v>89.1</v>
      </c>
      <c r="H31" s="119">
        <v>100</v>
      </c>
      <c r="I31" s="112">
        <v>124.1</v>
      </c>
      <c r="J31" s="119">
        <v>143</v>
      </c>
      <c r="K31" s="112">
        <v>150.5</v>
      </c>
      <c r="L31" s="112">
        <v>159.1</v>
      </c>
    </row>
    <row r="32" spans="1:12" x14ac:dyDescent="0.25">
      <c r="A32" s="118" t="s">
        <v>696</v>
      </c>
      <c r="B32" s="106">
        <v>83.4</v>
      </c>
      <c r="C32" s="106">
        <v>85.3</v>
      </c>
      <c r="D32" s="106">
        <v>86.7</v>
      </c>
      <c r="E32" s="106">
        <v>87.7</v>
      </c>
      <c r="F32" s="106">
        <v>88.6</v>
      </c>
      <c r="G32" s="106">
        <v>88.9</v>
      </c>
      <c r="H32" s="120">
        <v>100</v>
      </c>
      <c r="I32" s="106">
        <v>119.1</v>
      </c>
      <c r="J32" s="106">
        <v>118.9</v>
      </c>
      <c r="K32" s="106">
        <v>119.6</v>
      </c>
      <c r="L32" s="106">
        <v>121.2</v>
      </c>
    </row>
    <row r="33" spans="1:12" x14ac:dyDescent="0.25">
      <c r="A33" s="118" t="s">
        <v>862</v>
      </c>
      <c r="B33" s="112">
        <v>74.5</v>
      </c>
      <c r="C33" s="112">
        <v>74.5</v>
      </c>
      <c r="D33" s="112">
        <v>79.099999999999994</v>
      </c>
      <c r="E33" s="112">
        <v>86.1</v>
      </c>
      <c r="F33" s="112">
        <v>92.2</v>
      </c>
      <c r="G33" s="112">
        <v>96.2</v>
      </c>
      <c r="H33" s="119">
        <v>100</v>
      </c>
      <c r="I33" s="112">
        <v>106.8</v>
      </c>
      <c r="J33" s="112">
        <v>122.6</v>
      </c>
      <c r="K33" s="112">
        <v>125.4</v>
      </c>
      <c r="L33" s="112">
        <v>127.6</v>
      </c>
    </row>
    <row r="34" spans="1:12" x14ac:dyDescent="0.25">
      <c r="A34" s="118" t="s">
        <v>863</v>
      </c>
      <c r="B34" s="106">
        <v>80.099999999999994</v>
      </c>
      <c r="C34" s="106">
        <v>81.599999999999994</v>
      </c>
      <c r="D34" s="106">
        <v>83.8</v>
      </c>
      <c r="E34" s="106">
        <v>86.9</v>
      </c>
      <c r="F34" s="106">
        <v>89.8</v>
      </c>
      <c r="G34" s="106">
        <v>92.6</v>
      </c>
      <c r="H34" s="120">
        <v>100</v>
      </c>
      <c r="I34" s="120">
        <v>115</v>
      </c>
      <c r="J34" s="106">
        <v>123.6</v>
      </c>
      <c r="K34" s="106">
        <v>125.2</v>
      </c>
      <c r="L34" s="106">
        <v>126.2</v>
      </c>
    </row>
    <row r="35" spans="1:12" x14ac:dyDescent="0.25">
      <c r="A35" s="118" t="s">
        <v>864</v>
      </c>
      <c r="B35" s="119">
        <v>86</v>
      </c>
      <c r="C35" s="112">
        <v>85.9</v>
      </c>
      <c r="D35" s="112">
        <v>86.6</v>
      </c>
      <c r="E35" s="112">
        <v>89.3</v>
      </c>
      <c r="F35" s="119">
        <v>93</v>
      </c>
      <c r="G35" s="112">
        <v>95.7</v>
      </c>
      <c r="H35" s="119">
        <v>100</v>
      </c>
      <c r="I35" s="112">
        <v>113.3</v>
      </c>
      <c r="J35" s="112">
        <v>124.6</v>
      </c>
      <c r="K35" s="112">
        <v>131.30000000000001</v>
      </c>
      <c r="L35" s="112">
        <v>135.9</v>
      </c>
    </row>
    <row r="36" spans="1:12" x14ac:dyDescent="0.25">
      <c r="A36" s="118" t="s">
        <v>704</v>
      </c>
      <c r="B36" s="106">
        <v>85.3</v>
      </c>
      <c r="C36" s="106">
        <v>86.3</v>
      </c>
      <c r="D36" s="106">
        <v>87.9</v>
      </c>
      <c r="E36" s="106">
        <v>89.9</v>
      </c>
      <c r="F36" s="120">
        <v>92</v>
      </c>
      <c r="G36" s="106">
        <v>93.9</v>
      </c>
      <c r="H36" s="120">
        <v>100</v>
      </c>
      <c r="I36" s="106">
        <v>112.2</v>
      </c>
      <c r="J36" s="106">
        <v>116.5</v>
      </c>
      <c r="K36" s="106">
        <v>120.4</v>
      </c>
      <c r="L36" s="106">
        <v>125.2</v>
      </c>
    </row>
    <row r="37" spans="1:12" x14ac:dyDescent="0.25">
      <c r="A37" s="118" t="s">
        <v>865</v>
      </c>
      <c r="B37" s="112">
        <v>65.400000000000006</v>
      </c>
      <c r="C37" s="112">
        <v>65.900000000000006</v>
      </c>
      <c r="D37" s="112">
        <v>71.099999999999994</v>
      </c>
      <c r="E37" s="112">
        <v>79.900000000000006</v>
      </c>
      <c r="F37" s="112">
        <v>87.6</v>
      </c>
      <c r="G37" s="112">
        <v>88.8</v>
      </c>
      <c r="H37" s="119">
        <v>100</v>
      </c>
      <c r="I37" s="119">
        <v>119</v>
      </c>
      <c r="J37" s="112">
        <v>128.6</v>
      </c>
      <c r="K37" s="112">
        <v>141.19999999999999</v>
      </c>
      <c r="L37" s="112">
        <v>150.9</v>
      </c>
    </row>
    <row r="38" spans="1:12" x14ac:dyDescent="0.25">
      <c r="A38" s="118" t="s">
        <v>828</v>
      </c>
      <c r="B38" s="106">
        <v>81.3</v>
      </c>
      <c r="C38" s="106">
        <v>80.400000000000006</v>
      </c>
      <c r="D38" s="106">
        <v>84.2</v>
      </c>
      <c r="E38" s="106">
        <v>86.5</v>
      </c>
      <c r="F38" s="106">
        <v>89.2</v>
      </c>
      <c r="G38" s="106">
        <v>90.3</v>
      </c>
      <c r="H38" s="120">
        <v>100</v>
      </c>
      <c r="I38" s="106">
        <v>114.4</v>
      </c>
      <c r="J38" s="106">
        <v>122.8</v>
      </c>
      <c r="K38" s="106">
        <v>127.3</v>
      </c>
      <c r="L38" s="106">
        <v>132.9</v>
      </c>
    </row>
    <row r="39" spans="1:12" x14ac:dyDescent="0.25">
      <c r="A39" s="118" t="s">
        <v>866</v>
      </c>
      <c r="B39" s="112">
        <v>83.5</v>
      </c>
      <c r="C39" s="112">
        <v>84.4</v>
      </c>
      <c r="D39" s="112">
        <v>86.8</v>
      </c>
      <c r="E39" s="112">
        <v>89.9</v>
      </c>
      <c r="F39" s="112">
        <v>93.9</v>
      </c>
      <c r="G39" s="112">
        <v>96.7</v>
      </c>
      <c r="H39" s="112">
        <v>100.5</v>
      </c>
      <c r="I39" s="112">
        <v>121.9</v>
      </c>
      <c r="J39" s="112">
        <v>135.80000000000001</v>
      </c>
      <c r="K39" s="112">
        <v>143.30000000000001</v>
      </c>
      <c r="L39" s="112">
        <v>149.19999999999999</v>
      </c>
    </row>
    <row r="40" spans="1:12" x14ac:dyDescent="0.25">
      <c r="A40" s="118" t="s">
        <v>867</v>
      </c>
      <c r="B40" s="106">
        <v>91.3</v>
      </c>
      <c r="C40" s="106">
        <v>91.8</v>
      </c>
      <c r="D40" s="120">
        <v>92</v>
      </c>
      <c r="E40" s="106">
        <v>94.1</v>
      </c>
      <c r="F40" s="106">
        <v>95.1</v>
      </c>
      <c r="G40" s="106">
        <v>94.8</v>
      </c>
      <c r="H40" s="120">
        <v>100</v>
      </c>
      <c r="I40" s="106">
        <v>108.2</v>
      </c>
      <c r="J40" s="106">
        <v>111.5</v>
      </c>
      <c r="K40" s="106">
        <v>110.6</v>
      </c>
      <c r="L40" s="106">
        <v>111.5</v>
      </c>
    </row>
    <row r="41" spans="1:12" x14ac:dyDescent="0.25">
      <c r="A41" s="118" t="s">
        <v>868</v>
      </c>
      <c r="B41" s="112">
        <v>84.1</v>
      </c>
      <c r="C41" s="112">
        <v>85.9</v>
      </c>
      <c r="D41" s="112">
        <v>88.2</v>
      </c>
      <c r="E41" s="112">
        <v>91.7</v>
      </c>
      <c r="F41" s="112">
        <v>94.2</v>
      </c>
      <c r="G41" s="112">
        <v>94.1</v>
      </c>
      <c r="H41" s="119">
        <v>100</v>
      </c>
      <c r="I41" s="112">
        <v>112.3</v>
      </c>
      <c r="J41" s="119">
        <v>117</v>
      </c>
      <c r="K41" s="112">
        <v>118.8</v>
      </c>
      <c r="L41" s="112">
        <v>121.9</v>
      </c>
    </row>
    <row r="43" spans="1:12" x14ac:dyDescent="0.25">
      <c r="A43" s="100" t="s">
        <v>830</v>
      </c>
    </row>
    <row r="44" spans="1:12" x14ac:dyDescent="0.25">
      <c r="A44" s="100" t="s">
        <v>827</v>
      </c>
      <c r="B44" s="99" t="s">
        <v>831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38"/>
  <sheetViews>
    <sheetView zoomScaleNormal="100" workbookViewId="0"/>
  </sheetViews>
  <sheetFormatPr defaultColWidth="8.85546875" defaultRowHeight="15" x14ac:dyDescent="0.25"/>
  <cols>
    <col min="2" max="2" width="15.5703125" customWidth="1"/>
    <col min="3" max="3" width="10.85546875" customWidth="1"/>
    <col min="4" max="4" width="11.42578125" customWidth="1"/>
    <col min="7" max="7" width="11.42578125" customWidth="1"/>
    <col min="11" max="11" width="13" customWidth="1"/>
    <col min="13" max="13" width="15.28515625" customWidth="1"/>
  </cols>
  <sheetData>
    <row r="1" spans="1:16" ht="69.75" customHeight="1" x14ac:dyDescent="0.25">
      <c r="A1" s="121" t="s">
        <v>227</v>
      </c>
      <c r="B1" s="122" t="s">
        <v>869</v>
      </c>
      <c r="C1" s="122" t="s">
        <v>870</v>
      </c>
      <c r="D1" s="122" t="s">
        <v>871</v>
      </c>
      <c r="E1" s="121" t="s">
        <v>872</v>
      </c>
      <c r="F1" s="122" t="s">
        <v>873</v>
      </c>
      <c r="G1" s="122" t="s">
        <v>874</v>
      </c>
      <c r="H1" s="122" t="s">
        <v>875</v>
      </c>
      <c r="I1" s="123"/>
      <c r="J1" s="123" t="s">
        <v>227</v>
      </c>
      <c r="K1" s="124" t="s">
        <v>876</v>
      </c>
      <c r="L1" s="124" t="s">
        <v>877</v>
      </c>
      <c r="M1" s="124" t="s">
        <v>878</v>
      </c>
      <c r="N1" s="124" t="s">
        <v>879</v>
      </c>
      <c r="P1" s="16" t="s">
        <v>52</v>
      </c>
    </row>
    <row r="2" spans="1:16" x14ac:dyDescent="0.25">
      <c r="A2" s="125" t="s">
        <v>880</v>
      </c>
      <c r="B2" s="126">
        <v>3326</v>
      </c>
      <c r="C2" s="127">
        <v>8688</v>
      </c>
      <c r="D2" s="126">
        <v>8688</v>
      </c>
      <c r="E2" s="128">
        <f t="shared" ref="E2:E28" si="0">B2/D2</f>
        <v>0.38282688766114181</v>
      </c>
      <c r="F2" s="128">
        <f t="shared" ref="F2:F28" si="1">E2*12</f>
        <v>4.5939226519337018</v>
      </c>
      <c r="G2" s="129">
        <f t="shared" ref="G2:G28" si="2">E2/E$2-1</f>
        <v>0</v>
      </c>
      <c r="H2" s="130">
        <f t="shared" ref="H2:H28" si="3">E2/$E$17-1</f>
        <v>-0.2213435238097119</v>
      </c>
      <c r="I2" s="131"/>
      <c r="J2" t="str">
        <f t="shared" ref="J2:J29" si="4">A2</f>
        <v>2000.</v>
      </c>
      <c r="K2" s="132">
        <f t="shared" ref="K2:K28" si="5">D2/B2</f>
        <v>2.6121467227901385</v>
      </c>
      <c r="L2" s="132">
        <f t="shared" ref="L2:L28" si="6">K2*66</f>
        <v>172.40168370414915</v>
      </c>
      <c r="M2" s="132">
        <f t="shared" ref="M2:M28" si="7">L2/12</f>
        <v>14.366806975345762</v>
      </c>
      <c r="N2" s="132">
        <f t="shared" ref="N2:N28" si="8">$M$30</f>
        <v>11.872391108091822</v>
      </c>
      <c r="P2" s="18" t="s">
        <v>53</v>
      </c>
    </row>
    <row r="3" spans="1:16" x14ac:dyDescent="0.25">
      <c r="A3" s="125" t="s">
        <v>881</v>
      </c>
      <c r="B3" s="126">
        <v>3541</v>
      </c>
      <c r="C3" s="127">
        <v>8306</v>
      </c>
      <c r="D3" s="126">
        <v>8306</v>
      </c>
      <c r="E3" s="128">
        <f t="shared" si="0"/>
        <v>0.42631832410305803</v>
      </c>
      <c r="F3" s="128">
        <f t="shared" si="1"/>
        <v>5.1158198892366968</v>
      </c>
      <c r="G3" s="129">
        <f t="shared" si="2"/>
        <v>0.11360601317118713</v>
      </c>
      <c r="H3" s="130">
        <f t="shared" si="3"/>
        <v>-0.13288346591980793</v>
      </c>
      <c r="I3" s="131"/>
      <c r="J3" t="str">
        <f t="shared" si="4"/>
        <v>2001.</v>
      </c>
      <c r="K3" s="132">
        <f t="shared" si="5"/>
        <v>2.3456650663654335</v>
      </c>
      <c r="L3" s="132">
        <f t="shared" si="6"/>
        <v>154.8138943801186</v>
      </c>
      <c r="M3" s="132">
        <f t="shared" si="7"/>
        <v>12.901157865009884</v>
      </c>
      <c r="N3" s="132">
        <f t="shared" si="8"/>
        <v>11.872391108091822</v>
      </c>
      <c r="P3" s="21" t="s">
        <v>495</v>
      </c>
    </row>
    <row r="4" spans="1:16" x14ac:dyDescent="0.25">
      <c r="A4" s="125" t="s">
        <v>882</v>
      </c>
      <c r="B4" s="126">
        <v>3720</v>
      </c>
      <c r="C4" s="127">
        <v>8366</v>
      </c>
      <c r="D4" s="126">
        <v>8366</v>
      </c>
      <c r="E4" s="128">
        <f t="shared" si="0"/>
        <v>0.44465694477647622</v>
      </c>
      <c r="F4" s="128">
        <f t="shared" si="1"/>
        <v>5.3358833373177141</v>
      </c>
      <c r="G4" s="129">
        <f t="shared" si="2"/>
        <v>0.1615091810637479</v>
      </c>
      <c r="H4" s="130">
        <f t="shared" si="3"/>
        <v>-9.5583354010234878E-2</v>
      </c>
      <c r="I4" s="131"/>
      <c r="J4" t="str">
        <f t="shared" si="4"/>
        <v>2002.</v>
      </c>
      <c r="K4" s="132">
        <f t="shared" si="5"/>
        <v>2.2489247311827958</v>
      </c>
      <c r="L4" s="132">
        <f t="shared" si="6"/>
        <v>148.42903225806452</v>
      </c>
      <c r="M4" s="132">
        <f t="shared" si="7"/>
        <v>12.369086021505376</v>
      </c>
      <c r="N4" s="132">
        <f t="shared" si="8"/>
        <v>11.872391108091822</v>
      </c>
    </row>
    <row r="5" spans="1:16" x14ac:dyDescent="0.25">
      <c r="A5" s="125" t="s">
        <v>883</v>
      </c>
      <c r="B5" s="126">
        <v>3940</v>
      </c>
      <c r="C5" s="127">
        <v>8569</v>
      </c>
      <c r="D5" s="126">
        <v>8569</v>
      </c>
      <c r="E5" s="128">
        <f t="shared" si="0"/>
        <v>0.45979694246703234</v>
      </c>
      <c r="F5" s="128">
        <f t="shared" si="1"/>
        <v>5.5175633096043883</v>
      </c>
      <c r="G5" s="129">
        <f t="shared" si="2"/>
        <v>0.20105707641418435</v>
      </c>
      <c r="H5" s="130">
        <f t="shared" si="3"/>
        <v>-6.4789129175921722E-2</v>
      </c>
      <c r="I5" s="131"/>
      <c r="J5" t="str">
        <f t="shared" si="4"/>
        <v>2003.</v>
      </c>
      <c r="K5" s="132">
        <f t="shared" si="5"/>
        <v>2.1748730964467007</v>
      </c>
      <c r="L5" s="132">
        <f t="shared" si="6"/>
        <v>143.54162436548225</v>
      </c>
      <c r="M5" s="132">
        <f t="shared" si="7"/>
        <v>11.961802030456854</v>
      </c>
      <c r="N5" s="132">
        <f t="shared" si="8"/>
        <v>11.872391108091822</v>
      </c>
    </row>
    <row r="6" spans="1:16" x14ac:dyDescent="0.25">
      <c r="A6" s="125" t="s">
        <v>884</v>
      </c>
      <c r="B6" s="126">
        <v>4173</v>
      </c>
      <c r="C6" s="127">
        <v>10195</v>
      </c>
      <c r="D6" s="126">
        <v>10195</v>
      </c>
      <c r="E6" s="128">
        <f t="shared" si="0"/>
        <v>0.4093182932810201</v>
      </c>
      <c r="F6" s="128">
        <f t="shared" si="1"/>
        <v>4.9118195193722407</v>
      </c>
      <c r="G6" s="129">
        <f t="shared" si="2"/>
        <v>6.9199438372069322E-2</v>
      </c>
      <c r="H6" s="130">
        <f t="shared" si="3"/>
        <v>-0.16746093297256948</v>
      </c>
      <c r="I6" s="131"/>
      <c r="J6" t="str">
        <f t="shared" si="4"/>
        <v>2004.</v>
      </c>
      <c r="K6" s="132">
        <f t="shared" si="5"/>
        <v>2.4430865085070694</v>
      </c>
      <c r="L6" s="132">
        <f t="shared" si="6"/>
        <v>161.24370956146657</v>
      </c>
      <c r="M6" s="132">
        <f t="shared" si="7"/>
        <v>13.436975796788881</v>
      </c>
      <c r="N6" s="132">
        <f t="shared" si="8"/>
        <v>11.872391108091822</v>
      </c>
    </row>
    <row r="7" spans="1:16" x14ac:dyDescent="0.25">
      <c r="A7" s="125" t="s">
        <v>885</v>
      </c>
      <c r="B7" s="126">
        <v>4376</v>
      </c>
      <c r="C7" s="127">
        <v>10475</v>
      </c>
      <c r="D7" s="126">
        <v>10475</v>
      </c>
      <c r="E7" s="128">
        <f t="shared" si="0"/>
        <v>0.41775656324582339</v>
      </c>
      <c r="F7" s="128">
        <f t="shared" si="1"/>
        <v>5.0130787589498809</v>
      </c>
      <c r="G7" s="129">
        <f t="shared" si="2"/>
        <v>9.1241437606648601E-2</v>
      </c>
      <c r="H7" s="130">
        <f t="shared" si="3"/>
        <v>-0.15029778752038281</v>
      </c>
      <c r="I7" s="131"/>
      <c r="J7" t="str">
        <f t="shared" si="4"/>
        <v>2005.</v>
      </c>
      <c r="K7" s="132">
        <f t="shared" si="5"/>
        <v>2.3937385740402193</v>
      </c>
      <c r="L7" s="132">
        <f t="shared" si="6"/>
        <v>157.98674588665446</v>
      </c>
      <c r="M7" s="132">
        <f t="shared" si="7"/>
        <v>13.165562157221204</v>
      </c>
      <c r="N7" s="132">
        <f t="shared" si="8"/>
        <v>11.872391108091822</v>
      </c>
    </row>
    <row r="8" spans="1:16" x14ac:dyDescent="0.25">
      <c r="A8" s="125" t="s">
        <v>886</v>
      </c>
      <c r="B8" s="126">
        <v>4603</v>
      </c>
      <c r="C8" s="127">
        <v>10782</v>
      </c>
      <c r="D8" s="126">
        <v>10782</v>
      </c>
      <c r="E8" s="128">
        <f t="shared" si="0"/>
        <v>0.42691522908551288</v>
      </c>
      <c r="F8" s="128">
        <f t="shared" si="1"/>
        <v>5.1229827490261544</v>
      </c>
      <c r="G8" s="129">
        <f t="shared" si="2"/>
        <v>0.11516521656492351</v>
      </c>
      <c r="H8" s="130">
        <f t="shared" si="3"/>
        <v>-0.13166938209957713</v>
      </c>
      <c r="I8" s="131"/>
      <c r="J8" t="str">
        <f t="shared" si="4"/>
        <v>2006.</v>
      </c>
      <c r="K8" s="132">
        <f t="shared" si="5"/>
        <v>2.3423854008255485</v>
      </c>
      <c r="L8" s="132">
        <f t="shared" si="6"/>
        <v>154.5974364544862</v>
      </c>
      <c r="M8" s="132">
        <f t="shared" si="7"/>
        <v>12.883119704540517</v>
      </c>
      <c r="N8" s="132">
        <f t="shared" si="8"/>
        <v>11.872391108091822</v>
      </c>
    </row>
    <row r="9" spans="1:16" x14ac:dyDescent="0.25">
      <c r="A9" s="125" t="s">
        <v>887</v>
      </c>
      <c r="B9" s="126">
        <v>4841</v>
      </c>
      <c r="C9" s="127">
        <v>12422</v>
      </c>
      <c r="D9" s="126">
        <v>12422</v>
      </c>
      <c r="E9" s="128">
        <f t="shared" si="0"/>
        <v>0.38971180164224761</v>
      </c>
      <c r="F9" s="128">
        <f t="shared" si="1"/>
        <v>4.6765416197069714</v>
      </c>
      <c r="G9" s="129">
        <f t="shared" si="2"/>
        <v>1.7984405492437627E-2</v>
      </c>
      <c r="H9" s="130">
        <f t="shared" si="3"/>
        <v>-0.20733985000259325</v>
      </c>
      <c r="I9" s="131"/>
      <c r="J9" t="str">
        <f t="shared" si="4"/>
        <v>2007.</v>
      </c>
      <c r="K9" s="132">
        <f t="shared" si="5"/>
        <v>2.5659987605866554</v>
      </c>
      <c r="L9" s="132">
        <f t="shared" si="6"/>
        <v>169.35591819871925</v>
      </c>
      <c r="M9" s="132">
        <f t="shared" si="7"/>
        <v>14.112993183226605</v>
      </c>
      <c r="N9" s="132">
        <f t="shared" si="8"/>
        <v>11.872391108091822</v>
      </c>
    </row>
    <row r="10" spans="1:16" x14ac:dyDescent="0.25">
      <c r="A10" s="125" t="s">
        <v>888</v>
      </c>
      <c r="B10" s="126">
        <v>5178</v>
      </c>
      <c r="C10" s="127">
        <v>13399</v>
      </c>
      <c r="D10" s="126">
        <v>13399</v>
      </c>
      <c r="E10" s="128">
        <f t="shared" si="0"/>
        <v>0.38644674975744459</v>
      </c>
      <c r="F10" s="128">
        <f t="shared" si="1"/>
        <v>4.6373609970893348</v>
      </c>
      <c r="G10" s="129">
        <f t="shared" si="2"/>
        <v>9.4556109118095755E-3</v>
      </c>
      <c r="H10" s="130">
        <f t="shared" si="3"/>
        <v>-0.21398085113689591</v>
      </c>
      <c r="I10" s="131"/>
      <c r="J10" t="str">
        <f t="shared" si="4"/>
        <v>2008.</v>
      </c>
      <c r="K10" s="132">
        <f t="shared" si="5"/>
        <v>2.5876786404016996</v>
      </c>
      <c r="L10" s="132">
        <f t="shared" si="6"/>
        <v>170.78679026651218</v>
      </c>
      <c r="M10" s="132">
        <f t="shared" si="7"/>
        <v>14.232232522209349</v>
      </c>
      <c r="N10" s="132">
        <f t="shared" si="8"/>
        <v>11.872391108091822</v>
      </c>
    </row>
    <row r="11" spans="1:16" x14ac:dyDescent="0.25">
      <c r="A11" s="125" t="s">
        <v>889</v>
      </c>
      <c r="B11" s="126">
        <v>5311</v>
      </c>
      <c r="C11" s="127">
        <v>12174</v>
      </c>
      <c r="D11" s="126">
        <v>12174</v>
      </c>
      <c r="E11" s="128">
        <f t="shared" si="0"/>
        <v>0.43625759816001314</v>
      </c>
      <c r="F11" s="128">
        <f t="shared" si="1"/>
        <v>5.2350911779201574</v>
      </c>
      <c r="G11" s="129">
        <f t="shared" si="2"/>
        <v>0.13956885532597529</v>
      </c>
      <c r="H11" s="130">
        <f t="shared" si="3"/>
        <v>-0.11266733073567581</v>
      </c>
      <c r="I11" s="131"/>
      <c r="J11" t="str">
        <f t="shared" si="4"/>
        <v>2009.</v>
      </c>
      <c r="K11" s="132">
        <f t="shared" si="5"/>
        <v>2.2922236866880059</v>
      </c>
      <c r="L11" s="132">
        <f t="shared" si="6"/>
        <v>151.28676332140839</v>
      </c>
      <c r="M11" s="132">
        <f t="shared" si="7"/>
        <v>12.607230276784032</v>
      </c>
      <c r="N11" s="132">
        <f t="shared" si="8"/>
        <v>11.872391108091822</v>
      </c>
    </row>
    <row r="12" spans="1:16" x14ac:dyDescent="0.25">
      <c r="A12" s="125" t="s">
        <v>183</v>
      </c>
      <c r="B12" s="126">
        <v>5343</v>
      </c>
      <c r="C12" s="127">
        <v>11727</v>
      </c>
      <c r="D12" s="126">
        <v>11727</v>
      </c>
      <c r="E12" s="128">
        <f t="shared" si="0"/>
        <v>0.45561524686620619</v>
      </c>
      <c r="F12" s="128">
        <f t="shared" si="1"/>
        <v>5.4673829623944741</v>
      </c>
      <c r="G12" s="129">
        <f t="shared" si="2"/>
        <v>0.19013387395478021</v>
      </c>
      <c r="H12" s="130">
        <f t="shared" si="3"/>
        <v>-7.32945515116743E-2</v>
      </c>
      <c r="I12" s="131"/>
      <c r="J12" t="str">
        <f t="shared" si="4"/>
        <v>2010.</v>
      </c>
      <c r="K12" s="132">
        <f t="shared" si="5"/>
        <v>2.1948343627175744</v>
      </c>
      <c r="L12" s="132">
        <f t="shared" si="6"/>
        <v>144.8590679393599</v>
      </c>
      <c r="M12" s="132">
        <f t="shared" si="7"/>
        <v>12.071588994946659</v>
      </c>
      <c r="N12" s="132">
        <f t="shared" si="8"/>
        <v>11.872391108091822</v>
      </c>
    </row>
    <row r="13" spans="1:16" x14ac:dyDescent="0.25">
      <c r="A13" s="125" t="s">
        <v>184</v>
      </c>
      <c r="B13" s="126">
        <v>5441</v>
      </c>
      <c r="C13" s="127"/>
      <c r="D13" s="126">
        <v>11811</v>
      </c>
      <c r="E13" s="128">
        <f t="shared" si="0"/>
        <v>0.46067225467784267</v>
      </c>
      <c r="F13" s="128">
        <f t="shared" si="1"/>
        <v>5.5280670561341125</v>
      </c>
      <c r="G13" s="129">
        <f t="shared" si="2"/>
        <v>0.20334352033707059</v>
      </c>
      <c r="H13" s="130">
        <f t="shared" si="3"/>
        <v>-6.3008774807920331E-2</v>
      </c>
      <c r="I13" s="131"/>
      <c r="J13" t="str">
        <f t="shared" si="4"/>
        <v>2011.</v>
      </c>
      <c r="K13" s="132">
        <f t="shared" si="5"/>
        <v>2.170740672670465</v>
      </c>
      <c r="L13" s="132">
        <f t="shared" si="6"/>
        <v>143.26888439625068</v>
      </c>
      <c r="M13" s="132">
        <f t="shared" si="7"/>
        <v>11.939073699687556</v>
      </c>
      <c r="N13" s="132">
        <f t="shared" si="8"/>
        <v>11.872391108091822</v>
      </c>
    </row>
    <row r="14" spans="1:16" x14ac:dyDescent="0.25">
      <c r="A14" s="125" t="s">
        <v>185</v>
      </c>
      <c r="B14" s="126">
        <v>5489</v>
      </c>
      <c r="C14" s="127"/>
      <c r="D14" s="126">
        <v>11774</v>
      </c>
      <c r="E14" s="128">
        <f t="shared" si="0"/>
        <v>0.46619670460336332</v>
      </c>
      <c r="F14" s="128">
        <f t="shared" si="1"/>
        <v>5.5943604552403601</v>
      </c>
      <c r="G14" s="129">
        <f t="shared" si="2"/>
        <v>0.21777419410523757</v>
      </c>
      <c r="H14" s="130">
        <f t="shared" si="3"/>
        <v>-5.1772237222547757E-2</v>
      </c>
      <c r="I14" s="131"/>
      <c r="J14" t="str">
        <f t="shared" si="4"/>
        <v>2012.</v>
      </c>
      <c r="K14" s="132">
        <f t="shared" si="5"/>
        <v>2.1450173073419565</v>
      </c>
      <c r="L14" s="132">
        <f t="shared" si="6"/>
        <v>141.57114228456913</v>
      </c>
      <c r="M14" s="132">
        <f t="shared" si="7"/>
        <v>11.797595190380761</v>
      </c>
      <c r="N14" s="132">
        <f t="shared" si="8"/>
        <v>11.872391108091822</v>
      </c>
    </row>
    <row r="15" spans="1:16" x14ac:dyDescent="0.25">
      <c r="A15" s="125" t="s">
        <v>186</v>
      </c>
      <c r="B15" s="126">
        <v>5515</v>
      </c>
      <c r="C15" s="127"/>
      <c r="D15" s="126">
        <v>10662</v>
      </c>
      <c r="E15" s="128">
        <f t="shared" si="0"/>
        <v>0.51725755017820296</v>
      </c>
      <c r="F15" s="128">
        <f t="shared" si="1"/>
        <v>6.207090602138436</v>
      </c>
      <c r="G15" s="129">
        <f t="shared" si="2"/>
        <v>0.3511526145364483</v>
      </c>
      <c r="H15" s="130">
        <f t="shared" si="3"/>
        <v>5.2083733630245543E-2</v>
      </c>
      <c r="I15" s="131"/>
      <c r="J15" t="str">
        <f t="shared" si="4"/>
        <v>2013.</v>
      </c>
      <c r="K15" s="132">
        <f t="shared" si="5"/>
        <v>1.9332728921124207</v>
      </c>
      <c r="L15" s="132">
        <f t="shared" si="6"/>
        <v>127.59601087941977</v>
      </c>
      <c r="M15" s="132">
        <f t="shared" si="7"/>
        <v>10.633000906618314</v>
      </c>
      <c r="N15" s="132">
        <f t="shared" si="8"/>
        <v>11.872391108091822</v>
      </c>
    </row>
    <row r="16" spans="1:16" x14ac:dyDescent="0.25">
      <c r="A16" s="125" t="s">
        <v>187</v>
      </c>
      <c r="B16" s="126">
        <v>5533</v>
      </c>
      <c r="C16" s="127"/>
      <c r="D16" s="126">
        <v>11161</v>
      </c>
      <c r="E16" s="128">
        <f t="shared" si="0"/>
        <v>0.49574410895081084</v>
      </c>
      <c r="F16" s="128">
        <f t="shared" si="1"/>
        <v>5.9489293074097302</v>
      </c>
      <c r="G16" s="129">
        <f t="shared" si="2"/>
        <v>0.29495634953837779</v>
      </c>
      <c r="H16" s="130">
        <f t="shared" si="3"/>
        <v>8.3261479517922066E-3</v>
      </c>
      <c r="I16" s="131"/>
      <c r="J16" t="str">
        <f t="shared" si="4"/>
        <v>2014.</v>
      </c>
      <c r="K16" s="132">
        <f t="shared" si="5"/>
        <v>2.0171697090186154</v>
      </c>
      <c r="L16" s="132">
        <f t="shared" si="6"/>
        <v>133.13320079522862</v>
      </c>
      <c r="M16" s="132">
        <f t="shared" si="7"/>
        <v>11.094433399602385</v>
      </c>
      <c r="N16" s="132">
        <f t="shared" si="8"/>
        <v>11.872391108091822</v>
      </c>
    </row>
    <row r="17" spans="1:14" x14ac:dyDescent="0.25">
      <c r="A17" s="125" t="s">
        <v>188</v>
      </c>
      <c r="B17" s="126">
        <v>5594</v>
      </c>
      <c r="C17" s="127"/>
      <c r="D17" s="126">
        <v>11378</v>
      </c>
      <c r="E17" s="128">
        <f t="shared" si="0"/>
        <v>0.49165055370012306</v>
      </c>
      <c r="F17" s="128">
        <f t="shared" si="1"/>
        <v>5.899806644401477</v>
      </c>
      <c r="G17" s="129">
        <f t="shared" si="2"/>
        <v>0.28426338260573325</v>
      </c>
      <c r="H17" s="130">
        <f t="shared" si="3"/>
        <v>0</v>
      </c>
      <c r="I17" s="131"/>
      <c r="J17" t="str">
        <f t="shared" si="4"/>
        <v>2015.</v>
      </c>
      <c r="K17" s="132">
        <f t="shared" si="5"/>
        <v>2.0339649624597782</v>
      </c>
      <c r="L17" s="132">
        <f t="shared" si="6"/>
        <v>134.24168752234536</v>
      </c>
      <c r="M17" s="132">
        <f t="shared" si="7"/>
        <v>11.18680729352878</v>
      </c>
      <c r="N17" s="132">
        <f t="shared" si="8"/>
        <v>11.872391108091822</v>
      </c>
    </row>
    <row r="18" spans="1:14" x14ac:dyDescent="0.25">
      <c r="A18" s="125" t="s">
        <v>189</v>
      </c>
      <c r="B18" s="126">
        <v>5685</v>
      </c>
      <c r="C18" s="127"/>
      <c r="D18" s="126">
        <v>11027</v>
      </c>
      <c r="E18" s="128">
        <f t="shared" si="0"/>
        <v>0.51555273419787795</v>
      </c>
      <c r="F18" s="128">
        <f t="shared" si="1"/>
        <v>6.1866328103745349</v>
      </c>
      <c r="G18" s="129">
        <f t="shared" si="2"/>
        <v>0.34669938506048203</v>
      </c>
      <c r="H18" s="130">
        <f t="shared" si="3"/>
        <v>4.8616197658822857E-2</v>
      </c>
      <c r="I18" s="131"/>
      <c r="J18" t="str">
        <f t="shared" si="4"/>
        <v>2016.</v>
      </c>
      <c r="K18" s="132">
        <f t="shared" si="5"/>
        <v>1.9396657871591909</v>
      </c>
      <c r="L18" s="132">
        <f t="shared" si="6"/>
        <v>128.01794195250659</v>
      </c>
      <c r="M18" s="132">
        <f t="shared" si="7"/>
        <v>10.668161829375549</v>
      </c>
      <c r="N18" s="132">
        <f t="shared" si="8"/>
        <v>11.872391108091822</v>
      </c>
    </row>
    <row r="19" spans="1:14" x14ac:dyDescent="0.25">
      <c r="A19" s="125" t="s">
        <v>190</v>
      </c>
      <c r="B19" s="126">
        <v>5985</v>
      </c>
      <c r="C19" s="127"/>
      <c r="D19" s="126">
        <v>11128</v>
      </c>
      <c r="E19" s="128">
        <f t="shared" si="0"/>
        <v>0.53783249460819549</v>
      </c>
      <c r="F19" s="128">
        <f t="shared" si="1"/>
        <v>6.4539899352983454</v>
      </c>
      <c r="G19" s="129">
        <f t="shared" si="2"/>
        <v>0.40489738820084265</v>
      </c>
      <c r="H19" s="130">
        <f t="shared" si="3"/>
        <v>9.3932449705407262E-2</v>
      </c>
      <c r="I19" s="131"/>
      <c r="J19" t="str">
        <f t="shared" si="4"/>
        <v>2017.</v>
      </c>
      <c r="K19" s="132">
        <f t="shared" si="5"/>
        <v>1.8593149540517961</v>
      </c>
      <c r="L19" s="132">
        <f t="shared" si="6"/>
        <v>122.71478696741855</v>
      </c>
      <c r="M19" s="132">
        <f t="shared" si="7"/>
        <v>10.226232247284878</v>
      </c>
      <c r="N19" s="132">
        <f t="shared" si="8"/>
        <v>11.872391108091822</v>
      </c>
    </row>
    <row r="20" spans="1:14" x14ac:dyDescent="0.25">
      <c r="A20" s="125" t="s">
        <v>191</v>
      </c>
      <c r="B20" s="126">
        <v>6242</v>
      </c>
      <c r="C20" s="127"/>
      <c r="D20" s="126">
        <v>11819</v>
      </c>
      <c r="E20" s="128">
        <f t="shared" si="0"/>
        <v>0.5281326677383873</v>
      </c>
      <c r="F20" s="128">
        <f t="shared" si="1"/>
        <v>6.3375920128606476</v>
      </c>
      <c r="G20" s="129">
        <f t="shared" si="2"/>
        <v>0.37956001723124144</v>
      </c>
      <c r="H20" s="130">
        <f t="shared" si="3"/>
        <v>7.4203341710291415E-2</v>
      </c>
      <c r="I20" s="131"/>
      <c r="J20" t="str">
        <f t="shared" si="4"/>
        <v>2018.</v>
      </c>
      <c r="K20" s="132">
        <f t="shared" si="5"/>
        <v>1.893463633450817</v>
      </c>
      <c r="L20" s="132">
        <f t="shared" si="6"/>
        <v>124.96859980775392</v>
      </c>
      <c r="M20" s="132">
        <f t="shared" si="7"/>
        <v>10.414049983979494</v>
      </c>
      <c r="N20" s="132">
        <f t="shared" si="8"/>
        <v>11.872391108091822</v>
      </c>
    </row>
    <row r="21" spans="1:14" x14ac:dyDescent="0.25">
      <c r="A21" s="125" t="s">
        <v>192</v>
      </c>
      <c r="B21" s="126">
        <v>6457</v>
      </c>
      <c r="C21" s="127"/>
      <c r="D21" s="126">
        <v>12536</v>
      </c>
      <c r="E21" s="128">
        <f t="shared" si="0"/>
        <v>0.51507657945118057</v>
      </c>
      <c r="F21" s="128">
        <f t="shared" si="1"/>
        <v>6.1809189534141673</v>
      </c>
      <c r="G21" s="129">
        <f t="shared" si="2"/>
        <v>0.34545559899935552</v>
      </c>
      <c r="H21" s="130">
        <f t="shared" si="3"/>
        <v>4.7647715587331385E-2</v>
      </c>
      <c r="I21" s="131"/>
      <c r="J21" t="str">
        <f t="shared" si="4"/>
        <v>2019.</v>
      </c>
      <c r="K21" s="132">
        <f t="shared" si="5"/>
        <v>1.9414588818336689</v>
      </c>
      <c r="L21" s="132">
        <f t="shared" si="6"/>
        <v>128.13628620102216</v>
      </c>
      <c r="M21" s="132">
        <f t="shared" si="7"/>
        <v>10.678023850085181</v>
      </c>
      <c r="N21" s="132">
        <f t="shared" si="8"/>
        <v>11.872391108091822</v>
      </c>
    </row>
    <row r="22" spans="1:14" x14ac:dyDescent="0.25">
      <c r="A22" s="125" t="s">
        <v>193</v>
      </c>
      <c r="B22" s="126">
        <v>6763</v>
      </c>
      <c r="C22" s="127"/>
      <c r="D22" s="126">
        <v>12869</v>
      </c>
      <c r="E22" s="128">
        <f t="shared" si="0"/>
        <v>0.52552645893231797</v>
      </c>
      <c r="F22" s="128">
        <f t="shared" si="1"/>
        <v>6.3063175071878153</v>
      </c>
      <c r="G22" s="129">
        <f t="shared" si="2"/>
        <v>0.37275221743956055</v>
      </c>
      <c r="H22" s="130">
        <f t="shared" si="3"/>
        <v>6.8902404313892385E-2</v>
      </c>
      <c r="I22" s="131"/>
      <c r="J22" t="str">
        <f t="shared" si="4"/>
        <v>2020.</v>
      </c>
      <c r="K22" s="132">
        <f t="shared" si="5"/>
        <v>1.9028537631228744</v>
      </c>
      <c r="L22" s="132">
        <f t="shared" si="6"/>
        <v>125.58834836610971</v>
      </c>
      <c r="M22" s="132">
        <f t="shared" si="7"/>
        <v>10.465695697175809</v>
      </c>
      <c r="N22" s="132">
        <f t="shared" si="8"/>
        <v>11.872391108091822</v>
      </c>
    </row>
    <row r="23" spans="1:14" x14ac:dyDescent="0.25">
      <c r="A23" s="125" t="s">
        <v>194</v>
      </c>
      <c r="B23" s="126">
        <v>7129</v>
      </c>
      <c r="C23" s="127"/>
      <c r="D23" s="126">
        <v>13843</v>
      </c>
      <c r="E23" s="128">
        <f t="shared" si="0"/>
        <v>0.5149895253918948</v>
      </c>
      <c r="F23" s="128">
        <f t="shared" si="1"/>
        <v>6.1798743047027376</v>
      </c>
      <c r="G23" s="129">
        <f t="shared" si="2"/>
        <v>0.34522820102368668</v>
      </c>
      <c r="H23" s="130">
        <f t="shared" si="3"/>
        <v>4.7470650680904392E-2</v>
      </c>
      <c r="I23" s="131"/>
      <c r="J23" t="str">
        <f t="shared" si="4"/>
        <v>2021.</v>
      </c>
      <c r="K23" s="132">
        <f t="shared" si="5"/>
        <v>1.941787066909805</v>
      </c>
      <c r="L23" s="132">
        <f t="shared" si="6"/>
        <v>128.15794641604714</v>
      </c>
      <c r="M23" s="132">
        <f t="shared" si="7"/>
        <v>10.679828868003929</v>
      </c>
      <c r="N23" s="132">
        <f t="shared" si="8"/>
        <v>11.872391108091822</v>
      </c>
    </row>
    <row r="24" spans="1:14" x14ac:dyDescent="0.25">
      <c r="A24" s="125" t="s">
        <v>195</v>
      </c>
      <c r="B24" s="126">
        <v>7653</v>
      </c>
      <c r="C24" s="127"/>
      <c r="D24" s="126">
        <v>16852</v>
      </c>
      <c r="E24" s="128">
        <f t="shared" si="0"/>
        <v>0.45413007358177071</v>
      </c>
      <c r="F24" s="128">
        <f t="shared" si="1"/>
        <v>5.449560882981249</v>
      </c>
      <c r="G24" s="129">
        <f t="shared" si="2"/>
        <v>0.18625438342706668</v>
      </c>
      <c r="H24" s="130">
        <f t="shared" si="3"/>
        <v>-7.6315341935397352E-2</v>
      </c>
      <c r="I24" s="131"/>
      <c r="J24" t="str">
        <f t="shared" si="4"/>
        <v>2022.</v>
      </c>
      <c r="K24" s="132">
        <f t="shared" si="5"/>
        <v>2.2020122827649287</v>
      </c>
      <c r="L24" s="132">
        <f t="shared" si="6"/>
        <v>145.33281066248529</v>
      </c>
      <c r="M24" s="132">
        <f t="shared" si="7"/>
        <v>12.111067555207107</v>
      </c>
      <c r="N24" s="132">
        <f t="shared" si="8"/>
        <v>11.872391108091822</v>
      </c>
    </row>
    <row r="25" spans="1:14" x14ac:dyDescent="0.25">
      <c r="A25" s="125" t="s">
        <v>196</v>
      </c>
      <c r="B25" s="133">
        <v>1148</v>
      </c>
      <c r="C25" s="134">
        <v>2246</v>
      </c>
      <c r="D25" s="133">
        <v>2342</v>
      </c>
      <c r="E25" s="128">
        <f t="shared" si="0"/>
        <v>0.49017933390264729</v>
      </c>
      <c r="F25" s="128">
        <f t="shared" si="1"/>
        <v>5.8821520068317676</v>
      </c>
      <c r="G25" s="129">
        <f t="shared" si="2"/>
        <v>0.28042034063325305</v>
      </c>
      <c r="H25" s="130">
        <f t="shared" si="3"/>
        <v>-2.9924095201429024E-3</v>
      </c>
      <c r="I25" s="131"/>
      <c r="J25" t="str">
        <f t="shared" si="4"/>
        <v>2023.</v>
      </c>
      <c r="K25" s="132">
        <f t="shared" si="5"/>
        <v>2.0400696864111496</v>
      </c>
      <c r="L25" s="132">
        <f t="shared" si="6"/>
        <v>134.64459930313586</v>
      </c>
      <c r="M25" s="132">
        <f t="shared" si="7"/>
        <v>11.220383275261321</v>
      </c>
      <c r="N25" s="132">
        <f t="shared" si="8"/>
        <v>11.872391108091822</v>
      </c>
    </row>
    <row r="26" spans="1:14" x14ac:dyDescent="0.25">
      <c r="A26" s="125" t="s">
        <v>197</v>
      </c>
      <c r="B26" s="133">
        <v>1318</v>
      </c>
      <c r="C26" s="134">
        <v>2504</v>
      </c>
      <c r="D26" s="133">
        <v>2571</v>
      </c>
      <c r="E26" s="128">
        <f t="shared" si="0"/>
        <v>0.51264099572150912</v>
      </c>
      <c r="F26" s="128">
        <f t="shared" si="1"/>
        <v>6.1516919486581099</v>
      </c>
      <c r="G26" s="129">
        <f t="shared" si="2"/>
        <v>0.33909349694181334</v>
      </c>
      <c r="H26" s="130">
        <f t="shared" si="3"/>
        <v>4.2693823618042748E-2</v>
      </c>
      <c r="I26" s="131"/>
      <c r="J26" t="str">
        <f t="shared" si="4"/>
        <v>2024.</v>
      </c>
      <c r="K26" s="132">
        <f t="shared" si="5"/>
        <v>1.9506828528072837</v>
      </c>
      <c r="L26" s="132">
        <f t="shared" si="6"/>
        <v>128.74506828528072</v>
      </c>
      <c r="M26" s="132">
        <f t="shared" si="7"/>
        <v>10.72875569044006</v>
      </c>
      <c r="N26" s="132">
        <f t="shared" si="8"/>
        <v>11.872391108091822</v>
      </c>
    </row>
    <row r="27" spans="1:14" x14ac:dyDescent="0.25">
      <c r="A27" s="135" t="s">
        <v>198</v>
      </c>
      <c r="B27" s="136">
        <v>1449</v>
      </c>
      <c r="C27" s="137">
        <v>2809</v>
      </c>
      <c r="D27" s="136">
        <v>2827</v>
      </c>
      <c r="E27" s="128">
        <f t="shared" si="0"/>
        <v>0.51255748142907676</v>
      </c>
      <c r="F27" s="128">
        <f t="shared" si="1"/>
        <v>6.1506897771489211</v>
      </c>
      <c r="G27" s="138">
        <f t="shared" si="2"/>
        <v>0.33887534535653008</v>
      </c>
      <c r="H27" s="130">
        <f t="shared" si="3"/>
        <v>4.2523958473370538E-2</v>
      </c>
      <c r="J27" t="str">
        <f t="shared" si="4"/>
        <v>2025.</v>
      </c>
      <c r="K27" s="132">
        <f t="shared" si="5"/>
        <v>1.951000690131125</v>
      </c>
      <c r="L27" s="132">
        <f t="shared" si="6"/>
        <v>128.76604554865426</v>
      </c>
      <c r="M27" s="132">
        <f t="shared" si="7"/>
        <v>10.730503795721189</v>
      </c>
      <c r="N27" s="132">
        <f t="shared" si="8"/>
        <v>11.872391108091822</v>
      </c>
    </row>
    <row r="28" spans="1:14" x14ac:dyDescent="0.25">
      <c r="A28" s="70" t="s">
        <v>890</v>
      </c>
      <c r="B28" s="136">
        <v>1542</v>
      </c>
      <c r="C28" s="137">
        <v>2994</v>
      </c>
      <c r="D28" s="136">
        <v>3012</v>
      </c>
      <c r="E28" s="91">
        <f t="shared" si="0"/>
        <v>0.51195219123505975</v>
      </c>
      <c r="F28" s="91">
        <f t="shared" si="1"/>
        <v>6.143426294820717</v>
      </c>
      <c r="G28" s="130">
        <f t="shared" si="2"/>
        <v>0.33729423855989138</v>
      </c>
      <c r="H28" s="130">
        <f t="shared" si="3"/>
        <v>4.1292819426619554E-2</v>
      </c>
      <c r="J28" t="str">
        <f t="shared" si="4"/>
        <v>2026.*</v>
      </c>
      <c r="K28" s="132">
        <f t="shared" si="5"/>
        <v>1.9533073929961089</v>
      </c>
      <c r="L28" s="132">
        <f t="shared" si="6"/>
        <v>128.91828793774317</v>
      </c>
      <c r="M28" s="132">
        <f t="shared" si="7"/>
        <v>10.743190661478598</v>
      </c>
      <c r="N28" s="132">
        <f t="shared" si="8"/>
        <v>11.872391108091822</v>
      </c>
    </row>
    <row r="29" spans="1:14" x14ac:dyDescent="0.25">
      <c r="A29" s="139" t="s">
        <v>891</v>
      </c>
      <c r="B29" s="140"/>
      <c r="C29" s="140"/>
      <c r="D29" s="140"/>
      <c r="J29" t="str">
        <f t="shared" si="4"/>
        <v>* Podaci za 2026. odnose se na razdoblje I.–VI. 2026. (prosječna neto plaća i cijena novih stanova u prvom polugodištu).</v>
      </c>
    </row>
    <row r="30" spans="1:14" x14ac:dyDescent="0.25">
      <c r="M30" s="141">
        <f>AVERAGE(M2:M27)</f>
        <v>11.872391108091822</v>
      </c>
      <c r="N30" s="141">
        <f>MEDIAN(M3:M27)</f>
        <v>11.797595190380761</v>
      </c>
    </row>
    <row r="32" spans="1:14" x14ac:dyDescent="0.25">
      <c r="A32" s="135" t="s">
        <v>892</v>
      </c>
      <c r="D32" s="142" t="s">
        <v>893</v>
      </c>
    </row>
    <row r="33" spans="1:6" ht="15" customHeight="1" x14ac:dyDescent="0.25">
      <c r="A33" s="6" t="s">
        <v>894</v>
      </c>
      <c r="B33" s="6"/>
      <c r="C33" s="6"/>
      <c r="D33" s="6"/>
      <c r="E33" s="6"/>
      <c r="F33" s="143"/>
    </row>
    <row r="34" spans="1:6" x14ac:dyDescent="0.25">
      <c r="A34" s="6"/>
      <c r="B34" s="6"/>
      <c r="C34" s="6"/>
      <c r="D34" s="6"/>
      <c r="E34" s="6"/>
      <c r="F34" s="143"/>
    </row>
    <row r="35" spans="1:6" x14ac:dyDescent="0.25">
      <c r="A35" s="6"/>
      <c r="B35" s="6"/>
      <c r="C35" s="6"/>
      <c r="D35" s="6"/>
      <c r="E35" s="6"/>
      <c r="F35" s="143"/>
    </row>
    <row r="36" spans="1:6" x14ac:dyDescent="0.25">
      <c r="A36" s="6"/>
      <c r="B36" s="6"/>
      <c r="C36" s="6"/>
      <c r="D36" s="6"/>
      <c r="E36" s="6"/>
      <c r="F36" s="143"/>
    </row>
    <row r="37" spans="1:6" x14ac:dyDescent="0.25">
      <c r="A37" s="6"/>
      <c r="B37" s="6"/>
      <c r="C37" s="6"/>
      <c r="D37" s="6"/>
      <c r="E37" s="6"/>
      <c r="F37" s="143"/>
    </row>
    <row r="38" spans="1:6" x14ac:dyDescent="0.25">
      <c r="A38" s="6"/>
      <c r="B38" s="6"/>
      <c r="C38" s="6"/>
      <c r="D38" s="6"/>
      <c r="E38" s="6"/>
      <c r="F38" s="143"/>
    </row>
  </sheetData>
  <mergeCells count="1">
    <mergeCell ref="A33:E3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38"/>
  <sheetViews>
    <sheetView zoomScaleNormal="100" workbookViewId="0"/>
  </sheetViews>
  <sheetFormatPr defaultColWidth="8.85546875" defaultRowHeight="15" x14ac:dyDescent="0.25"/>
  <cols>
    <col min="2" max="2" width="15.5703125" customWidth="1"/>
    <col min="3" max="3" width="10.85546875" customWidth="1"/>
    <col min="4" max="4" width="11.42578125" customWidth="1"/>
    <col min="7" max="7" width="11.42578125" customWidth="1"/>
    <col min="11" max="11" width="13" customWidth="1"/>
    <col min="13" max="13" width="15.28515625" customWidth="1"/>
  </cols>
  <sheetData>
    <row r="1" spans="1:16" ht="69.75" customHeight="1" x14ac:dyDescent="0.25">
      <c r="A1" s="121" t="s">
        <v>227</v>
      </c>
      <c r="B1" s="122" t="s">
        <v>869</v>
      </c>
      <c r="C1" s="122" t="s">
        <v>870</v>
      </c>
      <c r="D1" s="122" t="s">
        <v>871</v>
      </c>
      <c r="E1" s="121" t="s">
        <v>872</v>
      </c>
      <c r="F1" s="122" t="s">
        <v>873</v>
      </c>
      <c r="G1" s="122" t="s">
        <v>874</v>
      </c>
      <c r="H1" s="122" t="s">
        <v>875</v>
      </c>
      <c r="I1" s="123"/>
      <c r="J1" s="123" t="s">
        <v>227</v>
      </c>
      <c r="K1" s="124" t="s">
        <v>876</v>
      </c>
      <c r="L1" s="124" t="s">
        <v>877</v>
      </c>
      <c r="M1" s="124" t="s">
        <v>878</v>
      </c>
      <c r="N1" s="124" t="s">
        <v>879</v>
      </c>
      <c r="P1" s="16" t="s">
        <v>55</v>
      </c>
    </row>
    <row r="2" spans="1:16" x14ac:dyDescent="0.25">
      <c r="A2" s="125" t="s">
        <v>880</v>
      </c>
      <c r="B2" s="126">
        <v>3326</v>
      </c>
      <c r="C2" s="127">
        <v>8688</v>
      </c>
      <c r="D2" s="126">
        <v>8688</v>
      </c>
      <c r="E2" s="128">
        <f t="shared" ref="E2:E28" si="0">B2/D2</f>
        <v>0.38282688766114181</v>
      </c>
      <c r="F2" s="128">
        <f t="shared" ref="F2:F28" si="1">E2*12</f>
        <v>4.5939226519337018</v>
      </c>
      <c r="G2" s="129">
        <f t="shared" ref="G2:G28" si="2">E2/E$2-1</f>
        <v>0</v>
      </c>
      <c r="H2" s="130">
        <f t="shared" ref="H2:H28" si="3">E2/$E$17-1</f>
        <v>-0.2213435238097119</v>
      </c>
      <c r="I2" s="131"/>
      <c r="J2" t="str">
        <f t="shared" ref="J2:J29" si="4">A2</f>
        <v>2000.</v>
      </c>
      <c r="K2" s="132">
        <f t="shared" ref="K2:K28" si="5">D2/B2</f>
        <v>2.6121467227901385</v>
      </c>
      <c r="L2" s="132">
        <f t="shared" ref="L2:L28" si="6">K2*66</f>
        <v>172.40168370414915</v>
      </c>
      <c r="M2" s="132">
        <f t="shared" ref="M2:M28" si="7">L2/12</f>
        <v>14.366806975345762</v>
      </c>
      <c r="N2" s="132">
        <f t="shared" ref="N2:N28" si="8">$M$30</f>
        <v>11.872391108091822</v>
      </c>
      <c r="P2" s="18" t="s">
        <v>56</v>
      </c>
    </row>
    <row r="3" spans="1:16" x14ac:dyDescent="0.25">
      <c r="A3" s="125" t="s">
        <v>881</v>
      </c>
      <c r="B3" s="126">
        <v>3541</v>
      </c>
      <c r="C3" s="127">
        <v>8306</v>
      </c>
      <c r="D3" s="126">
        <v>8306</v>
      </c>
      <c r="E3" s="128">
        <f t="shared" si="0"/>
        <v>0.42631832410305803</v>
      </c>
      <c r="F3" s="128">
        <f t="shared" si="1"/>
        <v>5.1158198892366968</v>
      </c>
      <c r="G3" s="129">
        <f t="shared" si="2"/>
        <v>0.11360601317118713</v>
      </c>
      <c r="H3" s="130">
        <f t="shared" si="3"/>
        <v>-0.13288346591980793</v>
      </c>
      <c r="I3" s="131"/>
      <c r="J3" t="str">
        <f t="shared" si="4"/>
        <v>2001.</v>
      </c>
      <c r="K3" s="132">
        <f t="shared" si="5"/>
        <v>2.3456650663654335</v>
      </c>
      <c r="L3" s="132">
        <f t="shared" si="6"/>
        <v>154.8138943801186</v>
      </c>
      <c r="M3" s="132">
        <f t="shared" si="7"/>
        <v>12.901157865009884</v>
      </c>
      <c r="N3" s="132">
        <f t="shared" si="8"/>
        <v>11.872391108091822</v>
      </c>
      <c r="P3" s="21" t="s">
        <v>495</v>
      </c>
    </row>
    <row r="4" spans="1:16" x14ac:dyDescent="0.25">
      <c r="A4" s="125" t="s">
        <v>882</v>
      </c>
      <c r="B4" s="126">
        <v>3720</v>
      </c>
      <c r="C4" s="127">
        <v>8366</v>
      </c>
      <c r="D4" s="126">
        <v>8366</v>
      </c>
      <c r="E4" s="128">
        <f t="shared" si="0"/>
        <v>0.44465694477647622</v>
      </c>
      <c r="F4" s="128">
        <f t="shared" si="1"/>
        <v>5.3358833373177141</v>
      </c>
      <c r="G4" s="129">
        <f t="shared" si="2"/>
        <v>0.1615091810637479</v>
      </c>
      <c r="H4" s="130">
        <f t="shared" si="3"/>
        <v>-9.5583354010234878E-2</v>
      </c>
      <c r="I4" s="131"/>
      <c r="J4" t="str">
        <f t="shared" si="4"/>
        <v>2002.</v>
      </c>
      <c r="K4" s="132">
        <f t="shared" si="5"/>
        <v>2.2489247311827958</v>
      </c>
      <c r="L4" s="132">
        <f t="shared" si="6"/>
        <v>148.42903225806452</v>
      </c>
      <c r="M4" s="132">
        <f t="shared" si="7"/>
        <v>12.369086021505376</v>
      </c>
      <c r="N4" s="132">
        <f t="shared" si="8"/>
        <v>11.872391108091822</v>
      </c>
    </row>
    <row r="5" spans="1:16" x14ac:dyDescent="0.25">
      <c r="A5" s="125" t="s">
        <v>883</v>
      </c>
      <c r="B5" s="126">
        <v>3940</v>
      </c>
      <c r="C5" s="127">
        <v>8569</v>
      </c>
      <c r="D5" s="126">
        <v>8569</v>
      </c>
      <c r="E5" s="128">
        <f t="shared" si="0"/>
        <v>0.45979694246703234</v>
      </c>
      <c r="F5" s="128">
        <f t="shared" si="1"/>
        <v>5.5175633096043883</v>
      </c>
      <c r="G5" s="129">
        <f t="shared" si="2"/>
        <v>0.20105707641418435</v>
      </c>
      <c r="H5" s="130">
        <f t="shared" si="3"/>
        <v>-6.4789129175921722E-2</v>
      </c>
      <c r="I5" s="131"/>
      <c r="J5" t="str">
        <f t="shared" si="4"/>
        <v>2003.</v>
      </c>
      <c r="K5" s="132">
        <f t="shared" si="5"/>
        <v>2.1748730964467007</v>
      </c>
      <c r="L5" s="132">
        <f t="shared" si="6"/>
        <v>143.54162436548225</v>
      </c>
      <c r="M5" s="132">
        <f t="shared" si="7"/>
        <v>11.961802030456854</v>
      </c>
      <c r="N5" s="132">
        <f t="shared" si="8"/>
        <v>11.872391108091822</v>
      </c>
    </row>
    <row r="6" spans="1:16" x14ac:dyDescent="0.25">
      <c r="A6" s="125" t="s">
        <v>884</v>
      </c>
      <c r="B6" s="126">
        <v>4173</v>
      </c>
      <c r="C6" s="127">
        <v>10195</v>
      </c>
      <c r="D6" s="126">
        <v>10195</v>
      </c>
      <c r="E6" s="128">
        <f t="shared" si="0"/>
        <v>0.4093182932810201</v>
      </c>
      <c r="F6" s="128">
        <f t="shared" si="1"/>
        <v>4.9118195193722407</v>
      </c>
      <c r="G6" s="129">
        <f t="shared" si="2"/>
        <v>6.9199438372069322E-2</v>
      </c>
      <c r="H6" s="130">
        <f t="shared" si="3"/>
        <v>-0.16746093297256948</v>
      </c>
      <c r="I6" s="131"/>
      <c r="J6" t="str">
        <f t="shared" si="4"/>
        <v>2004.</v>
      </c>
      <c r="K6" s="132">
        <f t="shared" si="5"/>
        <v>2.4430865085070694</v>
      </c>
      <c r="L6" s="132">
        <f t="shared" si="6"/>
        <v>161.24370956146657</v>
      </c>
      <c r="M6" s="132">
        <f t="shared" si="7"/>
        <v>13.436975796788881</v>
      </c>
      <c r="N6" s="132">
        <f t="shared" si="8"/>
        <v>11.872391108091822</v>
      </c>
    </row>
    <row r="7" spans="1:16" x14ac:dyDescent="0.25">
      <c r="A7" s="125" t="s">
        <v>885</v>
      </c>
      <c r="B7" s="126">
        <v>4376</v>
      </c>
      <c r="C7" s="127">
        <v>10475</v>
      </c>
      <c r="D7" s="126">
        <v>10475</v>
      </c>
      <c r="E7" s="128">
        <f t="shared" si="0"/>
        <v>0.41775656324582339</v>
      </c>
      <c r="F7" s="128">
        <f t="shared" si="1"/>
        <v>5.0130787589498809</v>
      </c>
      <c r="G7" s="129">
        <f t="shared" si="2"/>
        <v>9.1241437606648601E-2</v>
      </c>
      <c r="H7" s="130">
        <f t="shared" si="3"/>
        <v>-0.15029778752038281</v>
      </c>
      <c r="I7" s="131"/>
      <c r="J7" t="str">
        <f t="shared" si="4"/>
        <v>2005.</v>
      </c>
      <c r="K7" s="132">
        <f t="shared" si="5"/>
        <v>2.3937385740402193</v>
      </c>
      <c r="L7" s="132">
        <f t="shared" si="6"/>
        <v>157.98674588665446</v>
      </c>
      <c r="M7" s="132">
        <f t="shared" si="7"/>
        <v>13.165562157221204</v>
      </c>
      <c r="N7" s="132">
        <f t="shared" si="8"/>
        <v>11.872391108091822</v>
      </c>
    </row>
    <row r="8" spans="1:16" x14ac:dyDescent="0.25">
      <c r="A8" s="125" t="s">
        <v>886</v>
      </c>
      <c r="B8" s="126">
        <v>4603</v>
      </c>
      <c r="C8" s="127">
        <v>10782</v>
      </c>
      <c r="D8" s="126">
        <v>10782</v>
      </c>
      <c r="E8" s="128">
        <f t="shared" si="0"/>
        <v>0.42691522908551288</v>
      </c>
      <c r="F8" s="128">
        <f t="shared" si="1"/>
        <v>5.1229827490261544</v>
      </c>
      <c r="G8" s="129">
        <f t="shared" si="2"/>
        <v>0.11516521656492351</v>
      </c>
      <c r="H8" s="130">
        <f t="shared" si="3"/>
        <v>-0.13166938209957713</v>
      </c>
      <c r="I8" s="131"/>
      <c r="J8" t="str">
        <f t="shared" si="4"/>
        <v>2006.</v>
      </c>
      <c r="K8" s="132">
        <f t="shared" si="5"/>
        <v>2.3423854008255485</v>
      </c>
      <c r="L8" s="132">
        <f t="shared" si="6"/>
        <v>154.5974364544862</v>
      </c>
      <c r="M8" s="132">
        <f t="shared" si="7"/>
        <v>12.883119704540517</v>
      </c>
      <c r="N8" s="132">
        <f t="shared" si="8"/>
        <v>11.872391108091822</v>
      </c>
    </row>
    <row r="9" spans="1:16" x14ac:dyDescent="0.25">
      <c r="A9" s="125" t="s">
        <v>887</v>
      </c>
      <c r="B9" s="126">
        <v>4841</v>
      </c>
      <c r="C9" s="127">
        <v>12422</v>
      </c>
      <c r="D9" s="126">
        <v>12422</v>
      </c>
      <c r="E9" s="128">
        <f t="shared" si="0"/>
        <v>0.38971180164224761</v>
      </c>
      <c r="F9" s="128">
        <f t="shared" si="1"/>
        <v>4.6765416197069714</v>
      </c>
      <c r="G9" s="129">
        <f t="shared" si="2"/>
        <v>1.7984405492437627E-2</v>
      </c>
      <c r="H9" s="130">
        <f t="shared" si="3"/>
        <v>-0.20733985000259325</v>
      </c>
      <c r="I9" s="131"/>
      <c r="J9" t="str">
        <f t="shared" si="4"/>
        <v>2007.</v>
      </c>
      <c r="K9" s="132">
        <f t="shared" si="5"/>
        <v>2.5659987605866554</v>
      </c>
      <c r="L9" s="132">
        <f t="shared" si="6"/>
        <v>169.35591819871925</v>
      </c>
      <c r="M9" s="132">
        <f t="shared" si="7"/>
        <v>14.112993183226605</v>
      </c>
      <c r="N9" s="132">
        <f t="shared" si="8"/>
        <v>11.872391108091822</v>
      </c>
    </row>
    <row r="10" spans="1:16" x14ac:dyDescent="0.25">
      <c r="A10" s="125" t="s">
        <v>888</v>
      </c>
      <c r="B10" s="126">
        <v>5178</v>
      </c>
      <c r="C10" s="127">
        <v>13399</v>
      </c>
      <c r="D10" s="126">
        <v>13399</v>
      </c>
      <c r="E10" s="128">
        <f t="shared" si="0"/>
        <v>0.38644674975744459</v>
      </c>
      <c r="F10" s="128">
        <f t="shared" si="1"/>
        <v>4.6373609970893348</v>
      </c>
      <c r="G10" s="129">
        <f t="shared" si="2"/>
        <v>9.4556109118095755E-3</v>
      </c>
      <c r="H10" s="130">
        <f t="shared" si="3"/>
        <v>-0.21398085113689591</v>
      </c>
      <c r="I10" s="131"/>
      <c r="J10" t="str">
        <f t="shared" si="4"/>
        <v>2008.</v>
      </c>
      <c r="K10" s="132">
        <f t="shared" si="5"/>
        <v>2.5876786404016996</v>
      </c>
      <c r="L10" s="132">
        <f t="shared" si="6"/>
        <v>170.78679026651218</v>
      </c>
      <c r="M10" s="132">
        <f t="shared" si="7"/>
        <v>14.232232522209349</v>
      </c>
      <c r="N10" s="132">
        <f t="shared" si="8"/>
        <v>11.872391108091822</v>
      </c>
    </row>
    <row r="11" spans="1:16" x14ac:dyDescent="0.25">
      <c r="A11" s="125" t="s">
        <v>889</v>
      </c>
      <c r="B11" s="126">
        <v>5311</v>
      </c>
      <c r="C11" s="127">
        <v>12174</v>
      </c>
      <c r="D11" s="126">
        <v>12174</v>
      </c>
      <c r="E11" s="128">
        <f t="shared" si="0"/>
        <v>0.43625759816001314</v>
      </c>
      <c r="F11" s="128">
        <f t="shared" si="1"/>
        <v>5.2350911779201574</v>
      </c>
      <c r="G11" s="129">
        <f t="shared" si="2"/>
        <v>0.13956885532597529</v>
      </c>
      <c r="H11" s="130">
        <f t="shared" si="3"/>
        <v>-0.11266733073567581</v>
      </c>
      <c r="I11" s="131"/>
      <c r="J11" t="str">
        <f t="shared" si="4"/>
        <v>2009.</v>
      </c>
      <c r="K11" s="132">
        <f t="shared" si="5"/>
        <v>2.2922236866880059</v>
      </c>
      <c r="L11" s="132">
        <f t="shared" si="6"/>
        <v>151.28676332140839</v>
      </c>
      <c r="M11" s="132">
        <f t="shared" si="7"/>
        <v>12.607230276784032</v>
      </c>
      <c r="N11" s="132">
        <f t="shared" si="8"/>
        <v>11.872391108091822</v>
      </c>
    </row>
    <row r="12" spans="1:16" x14ac:dyDescent="0.25">
      <c r="A12" s="125" t="s">
        <v>183</v>
      </c>
      <c r="B12" s="126">
        <v>5343</v>
      </c>
      <c r="C12" s="127">
        <v>11727</v>
      </c>
      <c r="D12" s="126">
        <v>11727</v>
      </c>
      <c r="E12" s="128">
        <f t="shared" si="0"/>
        <v>0.45561524686620619</v>
      </c>
      <c r="F12" s="128">
        <f t="shared" si="1"/>
        <v>5.4673829623944741</v>
      </c>
      <c r="G12" s="129">
        <f t="shared" si="2"/>
        <v>0.19013387395478021</v>
      </c>
      <c r="H12" s="130">
        <f t="shared" si="3"/>
        <v>-7.32945515116743E-2</v>
      </c>
      <c r="I12" s="131"/>
      <c r="J12" t="str">
        <f t="shared" si="4"/>
        <v>2010.</v>
      </c>
      <c r="K12" s="132">
        <f t="shared" si="5"/>
        <v>2.1948343627175744</v>
      </c>
      <c r="L12" s="132">
        <f t="shared" si="6"/>
        <v>144.8590679393599</v>
      </c>
      <c r="M12" s="132">
        <f t="shared" si="7"/>
        <v>12.071588994946659</v>
      </c>
      <c r="N12" s="132">
        <f t="shared" si="8"/>
        <v>11.872391108091822</v>
      </c>
    </row>
    <row r="13" spans="1:16" x14ac:dyDescent="0.25">
      <c r="A13" s="125" t="s">
        <v>184</v>
      </c>
      <c r="B13" s="126">
        <v>5441</v>
      </c>
      <c r="C13" s="127"/>
      <c r="D13" s="126">
        <v>11811</v>
      </c>
      <c r="E13" s="128">
        <f t="shared" si="0"/>
        <v>0.46067225467784267</v>
      </c>
      <c r="F13" s="128">
        <f t="shared" si="1"/>
        <v>5.5280670561341125</v>
      </c>
      <c r="G13" s="129">
        <f t="shared" si="2"/>
        <v>0.20334352033707059</v>
      </c>
      <c r="H13" s="130">
        <f t="shared" si="3"/>
        <v>-6.3008774807920331E-2</v>
      </c>
      <c r="I13" s="131"/>
      <c r="J13" t="str">
        <f t="shared" si="4"/>
        <v>2011.</v>
      </c>
      <c r="K13" s="132">
        <f t="shared" si="5"/>
        <v>2.170740672670465</v>
      </c>
      <c r="L13" s="132">
        <f t="shared" si="6"/>
        <v>143.26888439625068</v>
      </c>
      <c r="M13" s="132">
        <f t="shared" si="7"/>
        <v>11.939073699687556</v>
      </c>
      <c r="N13" s="132">
        <f t="shared" si="8"/>
        <v>11.872391108091822</v>
      </c>
    </row>
    <row r="14" spans="1:16" x14ac:dyDescent="0.25">
      <c r="A14" s="125" t="s">
        <v>185</v>
      </c>
      <c r="B14" s="126">
        <v>5489</v>
      </c>
      <c r="C14" s="127"/>
      <c r="D14" s="126">
        <v>11774</v>
      </c>
      <c r="E14" s="128">
        <f t="shared" si="0"/>
        <v>0.46619670460336332</v>
      </c>
      <c r="F14" s="128">
        <f t="shared" si="1"/>
        <v>5.5943604552403601</v>
      </c>
      <c r="G14" s="129">
        <f t="shared" si="2"/>
        <v>0.21777419410523757</v>
      </c>
      <c r="H14" s="130">
        <f t="shared" si="3"/>
        <v>-5.1772237222547757E-2</v>
      </c>
      <c r="I14" s="131"/>
      <c r="J14" t="str">
        <f t="shared" si="4"/>
        <v>2012.</v>
      </c>
      <c r="K14" s="132">
        <f t="shared" si="5"/>
        <v>2.1450173073419565</v>
      </c>
      <c r="L14" s="132">
        <f t="shared" si="6"/>
        <v>141.57114228456913</v>
      </c>
      <c r="M14" s="132">
        <f t="shared" si="7"/>
        <v>11.797595190380761</v>
      </c>
      <c r="N14" s="132">
        <f t="shared" si="8"/>
        <v>11.872391108091822</v>
      </c>
    </row>
    <row r="15" spans="1:16" x14ac:dyDescent="0.25">
      <c r="A15" s="125" t="s">
        <v>186</v>
      </c>
      <c r="B15" s="126">
        <v>5515</v>
      </c>
      <c r="C15" s="127"/>
      <c r="D15" s="126">
        <v>10662</v>
      </c>
      <c r="E15" s="128">
        <f t="shared" si="0"/>
        <v>0.51725755017820296</v>
      </c>
      <c r="F15" s="128">
        <f t="shared" si="1"/>
        <v>6.207090602138436</v>
      </c>
      <c r="G15" s="129">
        <f t="shared" si="2"/>
        <v>0.3511526145364483</v>
      </c>
      <c r="H15" s="130">
        <f t="shared" si="3"/>
        <v>5.2083733630245543E-2</v>
      </c>
      <c r="I15" s="131"/>
      <c r="J15" t="str">
        <f t="shared" si="4"/>
        <v>2013.</v>
      </c>
      <c r="K15" s="132">
        <f t="shared" si="5"/>
        <v>1.9332728921124207</v>
      </c>
      <c r="L15" s="132">
        <f t="shared" si="6"/>
        <v>127.59601087941977</v>
      </c>
      <c r="M15" s="132">
        <f t="shared" si="7"/>
        <v>10.633000906618314</v>
      </c>
      <c r="N15" s="132">
        <f t="shared" si="8"/>
        <v>11.872391108091822</v>
      </c>
    </row>
    <row r="16" spans="1:16" x14ac:dyDescent="0.25">
      <c r="A16" s="125" t="s">
        <v>187</v>
      </c>
      <c r="B16" s="126">
        <v>5533</v>
      </c>
      <c r="C16" s="127"/>
      <c r="D16" s="126">
        <v>11161</v>
      </c>
      <c r="E16" s="128">
        <f t="shared" si="0"/>
        <v>0.49574410895081084</v>
      </c>
      <c r="F16" s="128">
        <f t="shared" si="1"/>
        <v>5.9489293074097302</v>
      </c>
      <c r="G16" s="129">
        <f t="shared" si="2"/>
        <v>0.29495634953837779</v>
      </c>
      <c r="H16" s="130">
        <f t="shared" si="3"/>
        <v>8.3261479517922066E-3</v>
      </c>
      <c r="I16" s="131"/>
      <c r="J16" t="str">
        <f t="shared" si="4"/>
        <v>2014.</v>
      </c>
      <c r="K16" s="132">
        <f t="shared" si="5"/>
        <v>2.0171697090186154</v>
      </c>
      <c r="L16" s="132">
        <f t="shared" si="6"/>
        <v>133.13320079522862</v>
      </c>
      <c r="M16" s="132">
        <f t="shared" si="7"/>
        <v>11.094433399602385</v>
      </c>
      <c r="N16" s="132">
        <f t="shared" si="8"/>
        <v>11.872391108091822</v>
      </c>
    </row>
    <row r="17" spans="1:14" x14ac:dyDescent="0.25">
      <c r="A17" s="125" t="s">
        <v>188</v>
      </c>
      <c r="B17" s="126">
        <v>5594</v>
      </c>
      <c r="C17" s="127"/>
      <c r="D17" s="126">
        <v>11378</v>
      </c>
      <c r="E17" s="128">
        <f t="shared" si="0"/>
        <v>0.49165055370012306</v>
      </c>
      <c r="F17" s="128">
        <f t="shared" si="1"/>
        <v>5.899806644401477</v>
      </c>
      <c r="G17" s="129">
        <f t="shared" si="2"/>
        <v>0.28426338260573325</v>
      </c>
      <c r="H17" s="130">
        <f t="shared" si="3"/>
        <v>0</v>
      </c>
      <c r="I17" s="131"/>
      <c r="J17" t="str">
        <f t="shared" si="4"/>
        <v>2015.</v>
      </c>
      <c r="K17" s="132">
        <f t="shared" si="5"/>
        <v>2.0339649624597782</v>
      </c>
      <c r="L17" s="132">
        <f t="shared" si="6"/>
        <v>134.24168752234536</v>
      </c>
      <c r="M17" s="132">
        <f t="shared" si="7"/>
        <v>11.18680729352878</v>
      </c>
      <c r="N17" s="132">
        <f t="shared" si="8"/>
        <v>11.872391108091822</v>
      </c>
    </row>
    <row r="18" spans="1:14" x14ac:dyDescent="0.25">
      <c r="A18" s="125" t="s">
        <v>189</v>
      </c>
      <c r="B18" s="126">
        <v>5685</v>
      </c>
      <c r="C18" s="127"/>
      <c r="D18" s="126">
        <v>11027</v>
      </c>
      <c r="E18" s="128">
        <f t="shared" si="0"/>
        <v>0.51555273419787795</v>
      </c>
      <c r="F18" s="128">
        <f t="shared" si="1"/>
        <v>6.1866328103745349</v>
      </c>
      <c r="G18" s="129">
        <f t="shared" si="2"/>
        <v>0.34669938506048203</v>
      </c>
      <c r="H18" s="130">
        <f t="shared" si="3"/>
        <v>4.8616197658822857E-2</v>
      </c>
      <c r="I18" s="131"/>
      <c r="J18" t="str">
        <f t="shared" si="4"/>
        <v>2016.</v>
      </c>
      <c r="K18" s="132">
        <f t="shared" si="5"/>
        <v>1.9396657871591909</v>
      </c>
      <c r="L18" s="132">
        <f t="shared" si="6"/>
        <v>128.01794195250659</v>
      </c>
      <c r="M18" s="132">
        <f t="shared" si="7"/>
        <v>10.668161829375549</v>
      </c>
      <c r="N18" s="132">
        <f t="shared" si="8"/>
        <v>11.872391108091822</v>
      </c>
    </row>
    <row r="19" spans="1:14" x14ac:dyDescent="0.25">
      <c r="A19" s="125" t="s">
        <v>190</v>
      </c>
      <c r="B19" s="126">
        <v>5985</v>
      </c>
      <c r="C19" s="127"/>
      <c r="D19" s="126">
        <v>11128</v>
      </c>
      <c r="E19" s="128">
        <f t="shared" si="0"/>
        <v>0.53783249460819549</v>
      </c>
      <c r="F19" s="128">
        <f t="shared" si="1"/>
        <v>6.4539899352983454</v>
      </c>
      <c r="G19" s="129">
        <f t="shared" si="2"/>
        <v>0.40489738820084265</v>
      </c>
      <c r="H19" s="130">
        <f t="shared" si="3"/>
        <v>9.3932449705407262E-2</v>
      </c>
      <c r="I19" s="131"/>
      <c r="J19" t="str">
        <f t="shared" si="4"/>
        <v>2017.</v>
      </c>
      <c r="K19" s="132">
        <f t="shared" si="5"/>
        <v>1.8593149540517961</v>
      </c>
      <c r="L19" s="132">
        <f t="shared" si="6"/>
        <v>122.71478696741855</v>
      </c>
      <c r="M19" s="132">
        <f t="shared" si="7"/>
        <v>10.226232247284878</v>
      </c>
      <c r="N19" s="132">
        <f t="shared" si="8"/>
        <v>11.872391108091822</v>
      </c>
    </row>
    <row r="20" spans="1:14" x14ac:dyDescent="0.25">
      <c r="A20" s="125" t="s">
        <v>191</v>
      </c>
      <c r="B20" s="126">
        <v>6242</v>
      </c>
      <c r="C20" s="127"/>
      <c r="D20" s="126">
        <v>11819</v>
      </c>
      <c r="E20" s="128">
        <f t="shared" si="0"/>
        <v>0.5281326677383873</v>
      </c>
      <c r="F20" s="128">
        <f t="shared" si="1"/>
        <v>6.3375920128606476</v>
      </c>
      <c r="G20" s="129">
        <f t="shared" si="2"/>
        <v>0.37956001723124144</v>
      </c>
      <c r="H20" s="130">
        <f t="shared" si="3"/>
        <v>7.4203341710291415E-2</v>
      </c>
      <c r="I20" s="131"/>
      <c r="J20" t="str">
        <f t="shared" si="4"/>
        <v>2018.</v>
      </c>
      <c r="K20" s="132">
        <f t="shared" si="5"/>
        <v>1.893463633450817</v>
      </c>
      <c r="L20" s="132">
        <f t="shared" si="6"/>
        <v>124.96859980775392</v>
      </c>
      <c r="M20" s="132">
        <f t="shared" si="7"/>
        <v>10.414049983979494</v>
      </c>
      <c r="N20" s="132">
        <f t="shared" si="8"/>
        <v>11.872391108091822</v>
      </c>
    </row>
    <row r="21" spans="1:14" x14ac:dyDescent="0.25">
      <c r="A21" s="125" t="s">
        <v>192</v>
      </c>
      <c r="B21" s="126">
        <v>6457</v>
      </c>
      <c r="C21" s="127"/>
      <c r="D21" s="126">
        <v>12536</v>
      </c>
      <c r="E21" s="128">
        <f t="shared" si="0"/>
        <v>0.51507657945118057</v>
      </c>
      <c r="F21" s="128">
        <f t="shared" si="1"/>
        <v>6.1809189534141673</v>
      </c>
      <c r="G21" s="129">
        <f t="shared" si="2"/>
        <v>0.34545559899935552</v>
      </c>
      <c r="H21" s="130">
        <f t="shared" si="3"/>
        <v>4.7647715587331385E-2</v>
      </c>
      <c r="I21" s="131"/>
      <c r="J21" t="str">
        <f t="shared" si="4"/>
        <v>2019.</v>
      </c>
      <c r="K21" s="132">
        <f t="shared" si="5"/>
        <v>1.9414588818336689</v>
      </c>
      <c r="L21" s="132">
        <f t="shared" si="6"/>
        <v>128.13628620102216</v>
      </c>
      <c r="M21" s="132">
        <f t="shared" si="7"/>
        <v>10.678023850085181</v>
      </c>
      <c r="N21" s="132">
        <f t="shared" si="8"/>
        <v>11.872391108091822</v>
      </c>
    </row>
    <row r="22" spans="1:14" x14ac:dyDescent="0.25">
      <c r="A22" s="125" t="s">
        <v>193</v>
      </c>
      <c r="B22" s="126">
        <v>6763</v>
      </c>
      <c r="C22" s="127"/>
      <c r="D22" s="126">
        <v>12869</v>
      </c>
      <c r="E22" s="128">
        <f t="shared" si="0"/>
        <v>0.52552645893231797</v>
      </c>
      <c r="F22" s="128">
        <f t="shared" si="1"/>
        <v>6.3063175071878153</v>
      </c>
      <c r="G22" s="129">
        <f t="shared" si="2"/>
        <v>0.37275221743956055</v>
      </c>
      <c r="H22" s="130">
        <f t="shared" si="3"/>
        <v>6.8902404313892385E-2</v>
      </c>
      <c r="I22" s="131"/>
      <c r="J22" t="str">
        <f t="shared" si="4"/>
        <v>2020.</v>
      </c>
      <c r="K22" s="132">
        <f t="shared" si="5"/>
        <v>1.9028537631228744</v>
      </c>
      <c r="L22" s="132">
        <f t="shared" si="6"/>
        <v>125.58834836610971</v>
      </c>
      <c r="M22" s="132">
        <f t="shared" si="7"/>
        <v>10.465695697175809</v>
      </c>
      <c r="N22" s="132">
        <f t="shared" si="8"/>
        <v>11.872391108091822</v>
      </c>
    </row>
    <row r="23" spans="1:14" x14ac:dyDescent="0.25">
      <c r="A23" s="125" t="s">
        <v>194</v>
      </c>
      <c r="B23" s="126">
        <v>7129</v>
      </c>
      <c r="C23" s="127"/>
      <c r="D23" s="126">
        <v>13843</v>
      </c>
      <c r="E23" s="128">
        <f t="shared" si="0"/>
        <v>0.5149895253918948</v>
      </c>
      <c r="F23" s="128">
        <f t="shared" si="1"/>
        <v>6.1798743047027376</v>
      </c>
      <c r="G23" s="129">
        <f t="shared" si="2"/>
        <v>0.34522820102368668</v>
      </c>
      <c r="H23" s="130">
        <f t="shared" si="3"/>
        <v>4.7470650680904392E-2</v>
      </c>
      <c r="I23" s="131"/>
      <c r="J23" t="str">
        <f t="shared" si="4"/>
        <v>2021.</v>
      </c>
      <c r="K23" s="132">
        <f t="shared" si="5"/>
        <v>1.941787066909805</v>
      </c>
      <c r="L23" s="132">
        <f t="shared" si="6"/>
        <v>128.15794641604714</v>
      </c>
      <c r="M23" s="132">
        <f t="shared" si="7"/>
        <v>10.679828868003929</v>
      </c>
      <c r="N23" s="132">
        <f t="shared" si="8"/>
        <v>11.872391108091822</v>
      </c>
    </row>
    <row r="24" spans="1:14" x14ac:dyDescent="0.25">
      <c r="A24" s="125" t="s">
        <v>195</v>
      </c>
      <c r="B24" s="126">
        <v>7653</v>
      </c>
      <c r="C24" s="127"/>
      <c r="D24" s="126">
        <v>16852</v>
      </c>
      <c r="E24" s="128">
        <f t="shared" si="0"/>
        <v>0.45413007358177071</v>
      </c>
      <c r="F24" s="128">
        <f t="shared" si="1"/>
        <v>5.449560882981249</v>
      </c>
      <c r="G24" s="129">
        <f t="shared" si="2"/>
        <v>0.18625438342706668</v>
      </c>
      <c r="H24" s="130">
        <f t="shared" si="3"/>
        <v>-7.6315341935397352E-2</v>
      </c>
      <c r="I24" s="131"/>
      <c r="J24" t="str">
        <f t="shared" si="4"/>
        <v>2022.</v>
      </c>
      <c r="K24" s="132">
        <f t="shared" si="5"/>
        <v>2.2020122827649287</v>
      </c>
      <c r="L24" s="132">
        <f t="shared" si="6"/>
        <v>145.33281066248529</v>
      </c>
      <c r="M24" s="132">
        <f t="shared" si="7"/>
        <v>12.111067555207107</v>
      </c>
      <c r="N24" s="132">
        <f t="shared" si="8"/>
        <v>11.872391108091822</v>
      </c>
    </row>
    <row r="25" spans="1:14" x14ac:dyDescent="0.25">
      <c r="A25" s="125" t="s">
        <v>196</v>
      </c>
      <c r="B25" s="133">
        <v>1148</v>
      </c>
      <c r="C25" s="134">
        <v>2246</v>
      </c>
      <c r="D25" s="133">
        <v>2342</v>
      </c>
      <c r="E25" s="128">
        <f t="shared" si="0"/>
        <v>0.49017933390264729</v>
      </c>
      <c r="F25" s="128">
        <f t="shared" si="1"/>
        <v>5.8821520068317676</v>
      </c>
      <c r="G25" s="129">
        <f t="shared" si="2"/>
        <v>0.28042034063325305</v>
      </c>
      <c r="H25" s="130">
        <f t="shared" si="3"/>
        <v>-2.9924095201429024E-3</v>
      </c>
      <c r="I25" s="131"/>
      <c r="J25" t="str">
        <f t="shared" si="4"/>
        <v>2023.</v>
      </c>
      <c r="K25" s="132">
        <f t="shared" si="5"/>
        <v>2.0400696864111496</v>
      </c>
      <c r="L25" s="132">
        <f t="shared" si="6"/>
        <v>134.64459930313586</v>
      </c>
      <c r="M25" s="132">
        <f t="shared" si="7"/>
        <v>11.220383275261321</v>
      </c>
      <c r="N25" s="132">
        <f t="shared" si="8"/>
        <v>11.872391108091822</v>
      </c>
    </row>
    <row r="26" spans="1:14" x14ac:dyDescent="0.25">
      <c r="A26" s="125" t="s">
        <v>197</v>
      </c>
      <c r="B26" s="133">
        <v>1318</v>
      </c>
      <c r="C26" s="134">
        <v>2504</v>
      </c>
      <c r="D26" s="133">
        <v>2571</v>
      </c>
      <c r="E26" s="128">
        <f t="shared" si="0"/>
        <v>0.51264099572150912</v>
      </c>
      <c r="F26" s="128">
        <f t="shared" si="1"/>
        <v>6.1516919486581099</v>
      </c>
      <c r="G26" s="129">
        <f t="shared" si="2"/>
        <v>0.33909349694181334</v>
      </c>
      <c r="H26" s="130">
        <f t="shared" si="3"/>
        <v>4.2693823618042748E-2</v>
      </c>
      <c r="I26" s="131"/>
      <c r="J26" t="str">
        <f t="shared" si="4"/>
        <v>2024.</v>
      </c>
      <c r="K26" s="132">
        <f t="shared" si="5"/>
        <v>1.9506828528072837</v>
      </c>
      <c r="L26" s="132">
        <f t="shared" si="6"/>
        <v>128.74506828528072</v>
      </c>
      <c r="M26" s="132">
        <f t="shared" si="7"/>
        <v>10.72875569044006</v>
      </c>
      <c r="N26" s="132">
        <f t="shared" si="8"/>
        <v>11.872391108091822</v>
      </c>
    </row>
    <row r="27" spans="1:14" x14ac:dyDescent="0.25">
      <c r="A27" s="135" t="s">
        <v>198</v>
      </c>
      <c r="B27" s="136">
        <v>1449</v>
      </c>
      <c r="C27" s="137">
        <v>2809</v>
      </c>
      <c r="D27" s="136">
        <v>2827</v>
      </c>
      <c r="E27" s="128">
        <f t="shared" si="0"/>
        <v>0.51255748142907676</v>
      </c>
      <c r="F27" s="128">
        <f t="shared" si="1"/>
        <v>6.1506897771489211</v>
      </c>
      <c r="G27" s="138">
        <f t="shared" si="2"/>
        <v>0.33887534535653008</v>
      </c>
      <c r="H27" s="130">
        <f t="shared" si="3"/>
        <v>4.2523958473370538E-2</v>
      </c>
      <c r="J27" t="str">
        <f t="shared" si="4"/>
        <v>2025.</v>
      </c>
      <c r="K27" s="132">
        <f t="shared" si="5"/>
        <v>1.951000690131125</v>
      </c>
      <c r="L27" s="132">
        <f t="shared" si="6"/>
        <v>128.76604554865426</v>
      </c>
      <c r="M27" s="132">
        <f t="shared" si="7"/>
        <v>10.730503795721189</v>
      </c>
      <c r="N27" s="132">
        <f t="shared" si="8"/>
        <v>11.872391108091822</v>
      </c>
    </row>
    <row r="28" spans="1:14" x14ac:dyDescent="0.25">
      <c r="A28" s="70" t="s">
        <v>890</v>
      </c>
      <c r="B28" s="136">
        <v>1542</v>
      </c>
      <c r="C28" s="137">
        <v>2994</v>
      </c>
      <c r="D28" s="136">
        <v>3012</v>
      </c>
      <c r="E28" s="91">
        <f t="shared" si="0"/>
        <v>0.51195219123505975</v>
      </c>
      <c r="F28" s="91">
        <f t="shared" si="1"/>
        <v>6.143426294820717</v>
      </c>
      <c r="G28" s="130">
        <f t="shared" si="2"/>
        <v>0.33729423855989138</v>
      </c>
      <c r="H28" s="130">
        <f t="shared" si="3"/>
        <v>4.1292819426619554E-2</v>
      </c>
      <c r="J28" t="str">
        <f t="shared" si="4"/>
        <v>2026.*</v>
      </c>
      <c r="K28" s="132">
        <f t="shared" si="5"/>
        <v>1.9533073929961089</v>
      </c>
      <c r="L28" s="132">
        <f t="shared" si="6"/>
        <v>128.91828793774317</v>
      </c>
      <c r="M28" s="132">
        <f t="shared" si="7"/>
        <v>10.743190661478598</v>
      </c>
      <c r="N28" s="132">
        <f t="shared" si="8"/>
        <v>11.872391108091822</v>
      </c>
    </row>
    <row r="29" spans="1:14" x14ac:dyDescent="0.25">
      <c r="A29" s="139" t="s">
        <v>891</v>
      </c>
      <c r="B29" s="140"/>
      <c r="C29" s="140"/>
      <c r="D29" s="140"/>
      <c r="J29" t="str">
        <f t="shared" si="4"/>
        <v>* Podaci za 2026. odnose se na razdoblje I.–VI. 2026. (prosječna neto plaća i cijena novih stanova u prvom polugodištu).</v>
      </c>
    </row>
    <row r="30" spans="1:14" x14ac:dyDescent="0.25">
      <c r="M30" s="141">
        <f>AVERAGE(M2:M27)</f>
        <v>11.872391108091822</v>
      </c>
      <c r="N30" s="141">
        <f>MEDIAN(M3:M27)</f>
        <v>11.797595190380761</v>
      </c>
    </row>
    <row r="32" spans="1:14" x14ac:dyDescent="0.25">
      <c r="A32" s="135" t="s">
        <v>892</v>
      </c>
      <c r="D32" s="142" t="s">
        <v>893</v>
      </c>
    </row>
    <row r="33" spans="1:6" ht="15" customHeight="1" x14ac:dyDescent="0.25">
      <c r="A33" s="6" t="s">
        <v>894</v>
      </c>
      <c r="B33" s="6"/>
      <c r="C33" s="6"/>
      <c r="D33" s="6"/>
      <c r="E33" s="6"/>
      <c r="F33" s="143"/>
    </row>
    <row r="34" spans="1:6" x14ac:dyDescent="0.25">
      <c r="A34" s="6"/>
      <c r="B34" s="6"/>
      <c r="C34" s="6"/>
      <c r="D34" s="6"/>
      <c r="E34" s="6"/>
      <c r="F34" s="143"/>
    </row>
    <row r="35" spans="1:6" x14ac:dyDescent="0.25">
      <c r="A35" s="6"/>
      <c r="B35" s="6"/>
      <c r="C35" s="6"/>
      <c r="D35" s="6"/>
      <c r="E35" s="6"/>
      <c r="F35" s="143"/>
    </row>
    <row r="36" spans="1:6" x14ac:dyDescent="0.25">
      <c r="A36" s="6"/>
      <c r="B36" s="6"/>
      <c r="C36" s="6"/>
      <c r="D36" s="6"/>
      <c r="E36" s="6"/>
      <c r="F36" s="143"/>
    </row>
    <row r="37" spans="1:6" x14ac:dyDescent="0.25">
      <c r="A37" s="6"/>
      <c r="B37" s="6"/>
      <c r="C37" s="6"/>
      <c r="D37" s="6"/>
      <c r="E37" s="6"/>
      <c r="F37" s="143"/>
    </row>
    <row r="38" spans="1:6" x14ac:dyDescent="0.25">
      <c r="A38" s="6"/>
      <c r="B38" s="6"/>
      <c r="C38" s="6"/>
      <c r="D38" s="6"/>
      <c r="E38" s="6"/>
      <c r="F38" s="143"/>
    </row>
  </sheetData>
  <mergeCells count="1">
    <mergeCell ref="A33:E3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49"/>
  <sheetViews>
    <sheetView zoomScaleNormal="100" workbookViewId="0"/>
  </sheetViews>
  <sheetFormatPr defaultColWidth="8.85546875" defaultRowHeight="15" x14ac:dyDescent="0.25"/>
  <cols>
    <col min="1" max="1" width="29.85546875" customWidth="1"/>
    <col min="2" max="2" width="10" customWidth="1"/>
  </cols>
  <sheetData>
    <row r="1" spans="1:28" ht="16.5" customHeight="1" x14ac:dyDescent="0.25">
      <c r="A1" s="99" t="s">
        <v>895</v>
      </c>
      <c r="AB1" s="16" t="s">
        <v>57</v>
      </c>
    </row>
    <row r="2" spans="1:28" x14ac:dyDescent="0.25">
      <c r="A2" s="99" t="s">
        <v>790</v>
      </c>
      <c r="B2" s="100" t="s">
        <v>896</v>
      </c>
      <c r="AB2" s="18" t="s">
        <v>58</v>
      </c>
    </row>
    <row r="3" spans="1:28" x14ac:dyDescent="0.25">
      <c r="A3" s="99" t="s">
        <v>792</v>
      </c>
      <c r="B3" s="144" t="s">
        <v>897</v>
      </c>
      <c r="AB3" s="21" t="s">
        <v>898</v>
      </c>
    </row>
    <row r="5" spans="1:28" x14ac:dyDescent="0.25">
      <c r="A5" s="100" t="s">
        <v>794</v>
      </c>
      <c r="C5" s="99" t="s">
        <v>834</v>
      </c>
    </row>
    <row r="6" spans="1:28" x14ac:dyDescent="0.25">
      <c r="A6" s="100" t="s">
        <v>798</v>
      </c>
      <c r="C6" s="99" t="s">
        <v>899</v>
      </c>
    </row>
    <row r="8" spans="1:28" x14ac:dyDescent="0.25">
      <c r="A8" s="114" t="s">
        <v>801</v>
      </c>
      <c r="B8" s="115" t="s">
        <v>900</v>
      </c>
      <c r="C8" s="115" t="s">
        <v>901</v>
      </c>
      <c r="D8" s="115" t="s">
        <v>902</v>
      </c>
      <c r="E8" s="115" t="s">
        <v>903</v>
      </c>
      <c r="F8" s="115" t="s">
        <v>904</v>
      </c>
      <c r="G8" s="115" t="s">
        <v>905</v>
      </c>
      <c r="H8" s="115" t="s">
        <v>906</v>
      </c>
      <c r="I8" s="115" t="s">
        <v>907</v>
      </c>
      <c r="J8" s="115" t="s">
        <v>470</v>
      </c>
      <c r="K8" s="115" t="s">
        <v>471</v>
      </c>
      <c r="L8" s="115" t="s">
        <v>472</v>
      </c>
      <c r="M8" s="115" t="s">
        <v>473</v>
      </c>
      <c r="N8" s="115" t="s">
        <v>474</v>
      </c>
      <c r="O8" s="115" t="s">
        <v>475</v>
      </c>
      <c r="P8" s="115" t="s">
        <v>476</v>
      </c>
      <c r="Q8" s="115" t="s">
        <v>477</v>
      </c>
      <c r="R8" s="115" t="s">
        <v>478</v>
      </c>
      <c r="S8" s="115" t="s">
        <v>479</v>
      </c>
      <c r="T8" s="115" t="s">
        <v>480</v>
      </c>
      <c r="U8" s="115" t="s">
        <v>481</v>
      </c>
      <c r="V8" s="115" t="s">
        <v>482</v>
      </c>
      <c r="W8" s="115" t="s">
        <v>483</v>
      </c>
      <c r="X8" s="115" t="s">
        <v>484</v>
      </c>
      <c r="Y8" s="115" t="s">
        <v>485</v>
      </c>
      <c r="Z8" s="115" t="s">
        <v>486</v>
      </c>
    </row>
    <row r="9" spans="1:28" x14ac:dyDescent="0.25">
      <c r="A9" s="118" t="s">
        <v>843</v>
      </c>
      <c r="B9" s="105" t="s">
        <v>827</v>
      </c>
      <c r="C9" s="105" t="s">
        <v>827</v>
      </c>
      <c r="D9" s="105" t="s">
        <v>827</v>
      </c>
      <c r="E9" s="105" t="s">
        <v>827</v>
      </c>
      <c r="F9" s="105" t="s">
        <v>827</v>
      </c>
      <c r="G9" s="145">
        <v>105.15</v>
      </c>
      <c r="H9" s="145">
        <v>110.54</v>
      </c>
      <c r="I9" s="145">
        <v>115.1</v>
      </c>
      <c r="J9" s="145">
        <v>112</v>
      </c>
      <c r="K9" s="145">
        <v>108.6</v>
      </c>
      <c r="L9" s="145">
        <v>106.92</v>
      </c>
      <c r="M9" s="145">
        <v>105.41</v>
      </c>
      <c r="N9" s="145">
        <v>103.06</v>
      </c>
      <c r="O9" s="145">
        <v>100.62</v>
      </c>
      <c r="P9" s="145">
        <v>99.9</v>
      </c>
      <c r="Q9" s="145">
        <v>100</v>
      </c>
      <c r="R9" s="145">
        <v>101.71</v>
      </c>
      <c r="S9" s="145">
        <v>103.25</v>
      </c>
      <c r="T9" s="145">
        <v>105.14</v>
      </c>
      <c r="U9" s="145">
        <v>106.64</v>
      </c>
      <c r="V9" s="145">
        <v>111.09</v>
      </c>
      <c r="W9" s="145">
        <v>113.98</v>
      </c>
      <c r="X9" s="145">
        <v>115.16</v>
      </c>
      <c r="Y9" s="145">
        <v>107.56</v>
      </c>
      <c r="Z9" s="145">
        <v>105.72</v>
      </c>
    </row>
    <row r="10" spans="1:28" x14ac:dyDescent="0.25">
      <c r="A10" s="118" t="s">
        <v>908</v>
      </c>
      <c r="B10" s="111" t="s">
        <v>827</v>
      </c>
      <c r="C10" s="111" t="s">
        <v>827</v>
      </c>
      <c r="D10" s="111" t="s">
        <v>827</v>
      </c>
      <c r="E10" s="111" t="s">
        <v>827</v>
      </c>
      <c r="F10" s="111" t="s">
        <v>827</v>
      </c>
      <c r="G10" s="146">
        <v>107.99</v>
      </c>
      <c r="H10" s="146">
        <v>111.21</v>
      </c>
      <c r="I10" s="146">
        <v>112.55</v>
      </c>
      <c r="J10" s="146">
        <v>110.89</v>
      </c>
      <c r="K10" s="146">
        <v>107.23</v>
      </c>
      <c r="L10" s="146">
        <v>106.88</v>
      </c>
      <c r="M10" s="146">
        <v>106.38</v>
      </c>
      <c r="N10" s="146">
        <v>104.38</v>
      </c>
      <c r="O10" s="146">
        <v>101.72</v>
      </c>
      <c r="P10" s="146">
        <v>100.51</v>
      </c>
      <c r="Q10" s="146">
        <v>100</v>
      </c>
      <c r="R10" s="146">
        <v>101.71</v>
      </c>
      <c r="S10" s="146">
        <v>103.31</v>
      </c>
      <c r="T10" s="146">
        <v>105.12</v>
      </c>
      <c r="U10" s="146">
        <v>106.5</v>
      </c>
      <c r="V10" s="146">
        <v>111.04</v>
      </c>
      <c r="W10" s="146">
        <v>113.89</v>
      </c>
      <c r="X10" s="146">
        <v>114.71</v>
      </c>
      <c r="Y10" s="146">
        <v>106.73</v>
      </c>
      <c r="Z10" s="146">
        <v>104.38</v>
      </c>
    </row>
    <row r="11" spans="1:28" x14ac:dyDescent="0.25">
      <c r="A11" s="118" t="s">
        <v>844</v>
      </c>
      <c r="B11" s="105" t="s">
        <v>827</v>
      </c>
      <c r="C11" s="105" t="s">
        <v>827</v>
      </c>
      <c r="D11" s="105" t="s">
        <v>827</v>
      </c>
      <c r="E11" s="105" t="s">
        <v>827</v>
      </c>
      <c r="F11" s="105" t="s">
        <v>827</v>
      </c>
      <c r="G11" s="145">
        <v>107.88</v>
      </c>
      <c r="H11" s="145">
        <v>111.05</v>
      </c>
      <c r="I11" s="145">
        <v>112.21</v>
      </c>
      <c r="J11" s="145">
        <v>110.35</v>
      </c>
      <c r="K11" s="145">
        <v>106.89</v>
      </c>
      <c r="L11" s="145">
        <v>106.69</v>
      </c>
      <c r="M11" s="145">
        <v>106.28</v>
      </c>
      <c r="N11" s="145">
        <v>104.31</v>
      </c>
      <c r="O11" s="145">
        <v>101.69</v>
      </c>
      <c r="P11" s="145">
        <v>100.54</v>
      </c>
      <c r="Q11" s="145">
        <v>100</v>
      </c>
      <c r="R11" s="145">
        <v>101.71</v>
      </c>
      <c r="S11" s="145">
        <v>103.32</v>
      </c>
      <c r="T11" s="145">
        <v>105.14</v>
      </c>
      <c r="U11" s="145">
        <v>106.52</v>
      </c>
      <c r="V11" s="145">
        <v>111.09</v>
      </c>
      <c r="W11" s="145">
        <v>113.96</v>
      </c>
      <c r="X11" s="145">
        <v>114.73</v>
      </c>
      <c r="Y11" s="145">
        <v>106.65</v>
      </c>
      <c r="Z11" s="145">
        <v>104.14</v>
      </c>
    </row>
    <row r="12" spans="1:28" x14ac:dyDescent="0.25">
      <c r="A12" s="118" t="s">
        <v>845</v>
      </c>
      <c r="B12" s="112">
        <v>71.540000000000006</v>
      </c>
      <c r="C12" s="112">
        <v>71.849999999999994</v>
      </c>
      <c r="D12" s="112">
        <v>75.11</v>
      </c>
      <c r="E12" s="112">
        <v>78.819999999999993</v>
      </c>
      <c r="F12" s="112">
        <v>83.63</v>
      </c>
      <c r="G12" s="146">
        <v>91.59</v>
      </c>
      <c r="H12" s="146">
        <v>96.17</v>
      </c>
      <c r="I12" s="146">
        <v>99.29</v>
      </c>
      <c r="J12" s="146">
        <v>98.47</v>
      </c>
      <c r="K12" s="146">
        <v>97.06</v>
      </c>
      <c r="L12" s="146">
        <v>98.45</v>
      </c>
      <c r="M12" s="146">
        <v>99.58</v>
      </c>
      <c r="N12" s="146">
        <v>99.67</v>
      </c>
      <c r="O12" s="146">
        <v>100.27</v>
      </c>
      <c r="P12" s="146">
        <v>98.9</v>
      </c>
      <c r="Q12" s="146">
        <v>100</v>
      </c>
      <c r="R12" s="146">
        <v>99.89</v>
      </c>
      <c r="S12" s="146">
        <v>100.21</v>
      </c>
      <c r="T12" s="146">
        <v>100.24</v>
      </c>
      <c r="U12" s="146">
        <v>100.39</v>
      </c>
      <c r="V12" s="146">
        <v>103.29</v>
      </c>
      <c r="W12" s="146">
        <v>104.36</v>
      </c>
      <c r="X12" s="146">
        <v>101.34</v>
      </c>
      <c r="Y12" s="146">
        <v>96.43</v>
      </c>
      <c r="Z12" s="146">
        <v>96.95</v>
      </c>
    </row>
    <row r="13" spans="1:28" x14ac:dyDescent="0.25">
      <c r="A13" s="118" t="s">
        <v>846</v>
      </c>
      <c r="B13" s="106">
        <v>131.99</v>
      </c>
      <c r="C13" s="106">
        <v>118.71</v>
      </c>
      <c r="D13" s="106">
        <v>93.96</v>
      </c>
      <c r="E13" s="106">
        <v>98.39</v>
      </c>
      <c r="F13" s="106">
        <v>132.94999999999999</v>
      </c>
      <c r="G13" s="145">
        <v>163.46</v>
      </c>
      <c r="H13" s="145">
        <v>164.72</v>
      </c>
      <c r="I13" s="145">
        <v>189.34</v>
      </c>
      <c r="J13" s="145">
        <v>192.83</v>
      </c>
      <c r="K13" s="145">
        <v>148.71</v>
      </c>
      <c r="L13" s="145">
        <v>131.22999999999999</v>
      </c>
      <c r="M13" s="145">
        <v>113.04</v>
      </c>
      <c r="N13" s="145">
        <v>108.83</v>
      </c>
      <c r="O13" s="145">
        <v>102.7</v>
      </c>
      <c r="P13" s="145">
        <v>101.87</v>
      </c>
      <c r="Q13" s="145">
        <v>100</v>
      </c>
      <c r="R13" s="145">
        <v>101.5</v>
      </c>
      <c r="S13" s="145">
        <v>101.65</v>
      </c>
      <c r="T13" s="145">
        <v>96.34</v>
      </c>
      <c r="U13" s="145">
        <v>95.78</v>
      </c>
      <c r="V13" s="145">
        <v>98.18</v>
      </c>
      <c r="W13" s="145">
        <v>95.34</v>
      </c>
      <c r="X13" s="145">
        <v>91</v>
      </c>
      <c r="Y13" s="145">
        <v>86.6</v>
      </c>
      <c r="Z13" s="145">
        <v>78.64</v>
      </c>
    </row>
    <row r="14" spans="1:28" x14ac:dyDescent="0.25">
      <c r="A14" s="118" t="s">
        <v>847</v>
      </c>
      <c r="B14" s="112">
        <v>90.68</v>
      </c>
      <c r="C14" s="112">
        <v>92.34</v>
      </c>
      <c r="D14" s="112">
        <v>98.03</v>
      </c>
      <c r="E14" s="112">
        <v>102.98</v>
      </c>
      <c r="F14" s="112">
        <v>98.01</v>
      </c>
      <c r="G14" s="146">
        <v>96</v>
      </c>
      <c r="H14" s="146">
        <v>96.49</v>
      </c>
      <c r="I14" s="146">
        <v>109</v>
      </c>
      <c r="J14" s="146">
        <v>114</v>
      </c>
      <c r="K14" s="146">
        <v>109.18</v>
      </c>
      <c r="L14" s="146">
        <v>104.45</v>
      </c>
      <c r="M14" s="146">
        <v>103.3</v>
      </c>
      <c r="N14" s="146">
        <v>100.66</v>
      </c>
      <c r="O14" s="146">
        <v>100.44</v>
      </c>
      <c r="P14" s="146">
        <v>99.08</v>
      </c>
      <c r="Q14" s="146">
        <v>100</v>
      </c>
      <c r="R14" s="146">
        <v>103.13</v>
      </c>
      <c r="S14" s="146">
        <v>106.93</v>
      </c>
      <c r="T14" s="146">
        <v>107.94</v>
      </c>
      <c r="U14" s="146">
        <v>110.19</v>
      </c>
      <c r="V14" s="146">
        <v>112.36</v>
      </c>
      <c r="W14" s="146">
        <v>122.58</v>
      </c>
      <c r="X14" s="146">
        <v>131.30000000000001</v>
      </c>
      <c r="Y14" s="146">
        <v>119.31</v>
      </c>
      <c r="Z14" s="146">
        <v>119.4</v>
      </c>
    </row>
    <row r="15" spans="1:28" x14ac:dyDescent="0.25">
      <c r="A15" s="118" t="s">
        <v>848</v>
      </c>
      <c r="B15" s="106">
        <v>89.34</v>
      </c>
      <c r="C15" s="106">
        <v>89.57</v>
      </c>
      <c r="D15" s="106">
        <v>88.66</v>
      </c>
      <c r="E15" s="106">
        <v>88.58</v>
      </c>
      <c r="F15" s="106">
        <v>93.14</v>
      </c>
      <c r="G15" s="145">
        <v>106.09</v>
      </c>
      <c r="H15" s="145">
        <v>125.99</v>
      </c>
      <c r="I15" s="145">
        <v>127.58</v>
      </c>
      <c r="J15" s="145">
        <v>117.6</v>
      </c>
      <c r="K15" s="145">
        <v>99.63</v>
      </c>
      <c r="L15" s="145">
        <v>98.32</v>
      </c>
      <c r="M15" s="145">
        <v>94.49</v>
      </c>
      <c r="N15" s="145">
        <v>90.71</v>
      </c>
      <c r="O15" s="145">
        <v>93.81</v>
      </c>
      <c r="P15" s="145">
        <v>96.52</v>
      </c>
      <c r="Q15" s="145">
        <v>100</v>
      </c>
      <c r="R15" s="145">
        <v>101.24</v>
      </c>
      <c r="S15" s="145">
        <v>103.98</v>
      </c>
      <c r="T15" s="145">
        <v>105.63</v>
      </c>
      <c r="U15" s="145">
        <v>105.92</v>
      </c>
      <c r="V15" s="145">
        <v>109.51</v>
      </c>
      <c r="W15" s="145">
        <v>117.79</v>
      </c>
      <c r="X15" s="145">
        <v>115.56</v>
      </c>
      <c r="Y15" s="145">
        <v>106.98</v>
      </c>
      <c r="Z15" s="145">
        <v>107.28</v>
      </c>
    </row>
    <row r="16" spans="1:28" x14ac:dyDescent="0.25">
      <c r="A16" s="118" t="s">
        <v>849</v>
      </c>
      <c r="B16" s="112">
        <v>120.25</v>
      </c>
      <c r="C16" s="112">
        <v>115.56</v>
      </c>
      <c r="D16" s="112">
        <v>112.67</v>
      </c>
      <c r="E16" s="112">
        <v>110.11</v>
      </c>
      <c r="F16" s="112">
        <v>106.68</v>
      </c>
      <c r="G16" s="146">
        <v>105.58</v>
      </c>
      <c r="H16" s="146">
        <v>102.51</v>
      </c>
      <c r="I16" s="146">
        <v>97.81</v>
      </c>
      <c r="J16" s="146">
        <v>96.46</v>
      </c>
      <c r="K16" s="146">
        <v>96.43</v>
      </c>
      <c r="L16" s="146">
        <v>94.99</v>
      </c>
      <c r="M16" s="146">
        <v>95.26</v>
      </c>
      <c r="N16" s="146">
        <v>96.52</v>
      </c>
      <c r="O16" s="146">
        <v>97.65</v>
      </c>
      <c r="P16" s="146">
        <v>97.94</v>
      </c>
      <c r="Q16" s="146">
        <v>100</v>
      </c>
      <c r="R16" s="146">
        <v>104.57</v>
      </c>
      <c r="S16" s="146">
        <v>107.41</v>
      </c>
      <c r="T16" s="146">
        <v>110.35</v>
      </c>
      <c r="U16" s="146">
        <v>113.26</v>
      </c>
      <c r="V16" s="146">
        <v>120.07</v>
      </c>
      <c r="W16" s="146">
        <v>128.4</v>
      </c>
      <c r="X16" s="146">
        <v>125.95</v>
      </c>
      <c r="Y16" s="146">
        <v>110.21</v>
      </c>
      <c r="Z16" s="146">
        <v>104.25</v>
      </c>
    </row>
    <row r="17" spans="1:26" x14ac:dyDescent="0.25">
      <c r="A17" s="118" t="s">
        <v>850</v>
      </c>
      <c r="B17" s="105" t="s">
        <v>827</v>
      </c>
      <c r="C17" s="105" t="s">
        <v>827</v>
      </c>
      <c r="D17" s="105" t="s">
        <v>827</v>
      </c>
      <c r="E17" s="105" t="s">
        <v>827</v>
      </c>
      <c r="F17" s="105" t="s">
        <v>827</v>
      </c>
      <c r="G17" s="145">
        <v>121.05</v>
      </c>
      <c r="H17" s="145">
        <v>151.16999999999999</v>
      </c>
      <c r="I17" s="145">
        <v>155.78</v>
      </c>
      <c r="J17" s="145">
        <v>121.65</v>
      </c>
      <c r="K17" s="145">
        <v>82.79</v>
      </c>
      <c r="L17" s="145">
        <v>88.18</v>
      </c>
      <c r="M17" s="145">
        <v>88.43</v>
      </c>
      <c r="N17" s="145">
        <v>91.01</v>
      </c>
      <c r="O17" s="145">
        <v>92.02</v>
      </c>
      <c r="P17" s="145">
        <v>100.31</v>
      </c>
      <c r="Q17" s="145">
        <v>100</v>
      </c>
      <c r="R17" s="145">
        <v>99.95</v>
      </c>
      <c r="S17" s="145">
        <v>98.1</v>
      </c>
      <c r="T17" s="145">
        <v>92.49</v>
      </c>
      <c r="U17" s="145">
        <v>93.04</v>
      </c>
      <c r="V17" s="145">
        <v>96.54</v>
      </c>
      <c r="W17" s="145">
        <v>102.03</v>
      </c>
      <c r="X17" s="145">
        <v>110.86</v>
      </c>
      <c r="Y17" s="145">
        <v>109.8</v>
      </c>
      <c r="Z17" s="145">
        <v>108.73</v>
      </c>
    </row>
    <row r="18" spans="1:26" x14ac:dyDescent="0.25">
      <c r="A18" s="118" t="s">
        <v>851</v>
      </c>
      <c r="B18" s="112">
        <v>123.76</v>
      </c>
      <c r="C18" s="112">
        <v>125.39</v>
      </c>
      <c r="D18" s="112">
        <v>122.35</v>
      </c>
      <c r="E18" s="112">
        <v>131.36000000000001</v>
      </c>
      <c r="F18" s="112">
        <v>137.87</v>
      </c>
      <c r="G18" s="146">
        <v>140.69999999999999</v>
      </c>
      <c r="H18" s="146">
        <v>153.93</v>
      </c>
      <c r="I18" s="146">
        <v>157.01</v>
      </c>
      <c r="J18" s="146">
        <v>140.69</v>
      </c>
      <c r="K18" s="146">
        <v>122.41</v>
      </c>
      <c r="L18" s="146">
        <v>110.76</v>
      </c>
      <c r="M18" s="146">
        <v>92.75</v>
      </c>
      <c r="N18" s="146">
        <v>79.28</v>
      </c>
      <c r="O18" s="146">
        <v>80.98</v>
      </c>
      <c r="P18" s="146">
        <v>93.5</v>
      </c>
      <c r="Q18" s="146">
        <v>100</v>
      </c>
      <c r="R18" s="146">
        <v>103.67</v>
      </c>
      <c r="S18" s="146">
        <v>109.42</v>
      </c>
      <c r="T18" s="146">
        <v>116.77</v>
      </c>
      <c r="U18" s="146">
        <v>113</v>
      </c>
      <c r="V18" s="146">
        <v>108.62</v>
      </c>
      <c r="W18" s="146">
        <v>112.27</v>
      </c>
      <c r="X18" s="146">
        <v>119.11</v>
      </c>
      <c r="Y18" s="146">
        <v>111.98</v>
      </c>
      <c r="Z18" s="146">
        <v>113.77</v>
      </c>
    </row>
    <row r="19" spans="1:26" x14ac:dyDescent="0.25">
      <c r="A19" s="118" t="s">
        <v>852</v>
      </c>
      <c r="B19" s="106">
        <v>104.43</v>
      </c>
      <c r="C19" s="106">
        <v>112.83</v>
      </c>
      <c r="D19" s="106">
        <v>118.29</v>
      </c>
      <c r="E19" s="106">
        <v>113.61</v>
      </c>
      <c r="F19" s="106">
        <v>108.87</v>
      </c>
      <c r="G19" s="145">
        <v>117.48</v>
      </c>
      <c r="H19" s="145">
        <v>122.53</v>
      </c>
      <c r="I19" s="145">
        <v>121.75</v>
      </c>
      <c r="J19" s="145">
        <v>115.09</v>
      </c>
      <c r="K19" s="145">
        <v>109.31</v>
      </c>
      <c r="L19" s="145">
        <v>115.3</v>
      </c>
      <c r="M19" s="145">
        <v>119.82</v>
      </c>
      <c r="N19" s="145">
        <v>119.69</v>
      </c>
      <c r="O19" s="145">
        <v>114.4</v>
      </c>
      <c r="P19" s="145">
        <v>106.86</v>
      </c>
      <c r="Q19" s="145">
        <v>100</v>
      </c>
      <c r="R19" s="145">
        <v>98.02</v>
      </c>
      <c r="S19" s="145">
        <v>96.12</v>
      </c>
      <c r="T19" s="145">
        <v>97.68</v>
      </c>
      <c r="U19" s="145">
        <v>97.59</v>
      </c>
      <c r="V19" s="145">
        <v>105.26</v>
      </c>
      <c r="W19" s="145">
        <v>102.73</v>
      </c>
      <c r="X19" s="145">
        <v>108.17</v>
      </c>
      <c r="Y19" s="145">
        <v>113.44</v>
      </c>
      <c r="Z19" s="145">
        <v>118.87</v>
      </c>
    </row>
    <row r="20" spans="1:26" x14ac:dyDescent="0.25">
      <c r="A20" s="118" t="s">
        <v>853</v>
      </c>
      <c r="B20" s="112">
        <v>87.96</v>
      </c>
      <c r="C20" s="112">
        <v>90.27</v>
      </c>
      <c r="D20" s="112">
        <v>99.56</v>
      </c>
      <c r="E20" s="112">
        <v>110.68</v>
      </c>
      <c r="F20" s="112">
        <v>123.58</v>
      </c>
      <c r="G20" s="146">
        <v>130.77000000000001</v>
      </c>
      <c r="H20" s="146">
        <v>144.38999999999999</v>
      </c>
      <c r="I20" s="146">
        <v>152.76</v>
      </c>
      <c r="J20" s="146">
        <v>144.43</v>
      </c>
      <c r="K20" s="146">
        <v>135.24</v>
      </c>
      <c r="L20" s="146">
        <v>132.94</v>
      </c>
      <c r="M20" s="146">
        <v>122.9</v>
      </c>
      <c r="N20" s="146">
        <v>110.78</v>
      </c>
      <c r="O20" s="146">
        <v>100.9</v>
      </c>
      <c r="P20" s="146">
        <v>100.73</v>
      </c>
      <c r="Q20" s="146">
        <v>100</v>
      </c>
      <c r="R20" s="146">
        <v>102.06</v>
      </c>
      <c r="S20" s="146">
        <v>105.37</v>
      </c>
      <c r="T20" s="146">
        <v>109.56</v>
      </c>
      <c r="U20" s="146">
        <v>110.6</v>
      </c>
      <c r="V20" s="146">
        <v>114.73</v>
      </c>
      <c r="W20" s="146">
        <v>113.07</v>
      </c>
      <c r="X20" s="146">
        <v>116.41</v>
      </c>
      <c r="Y20" s="146">
        <v>111.91</v>
      </c>
      <c r="Z20" s="146">
        <v>114.49</v>
      </c>
    </row>
    <row r="21" spans="1:26" x14ac:dyDescent="0.25">
      <c r="A21" s="118" t="s">
        <v>854</v>
      </c>
      <c r="B21" s="106">
        <v>69.12</v>
      </c>
      <c r="C21" s="106">
        <v>71.44</v>
      </c>
      <c r="D21" s="106">
        <v>74.61</v>
      </c>
      <c r="E21" s="106">
        <v>81.39</v>
      </c>
      <c r="F21" s="107">
        <v>90.6</v>
      </c>
      <c r="G21" s="145">
        <v>101.38</v>
      </c>
      <c r="H21" s="145">
        <v>108.45</v>
      </c>
      <c r="I21" s="145">
        <v>110.6</v>
      </c>
      <c r="J21" s="145">
        <v>108.64</v>
      </c>
      <c r="K21" s="145">
        <v>101.6</v>
      </c>
      <c r="L21" s="145">
        <v>103.88</v>
      </c>
      <c r="M21" s="145">
        <v>108.07</v>
      </c>
      <c r="N21" s="145">
        <v>106.57</v>
      </c>
      <c r="O21" s="145">
        <v>104.95</v>
      </c>
      <c r="P21" s="145">
        <v>102.19</v>
      </c>
      <c r="Q21" s="145">
        <v>100</v>
      </c>
      <c r="R21" s="145">
        <v>99.73</v>
      </c>
      <c r="S21" s="145">
        <v>100.65</v>
      </c>
      <c r="T21" s="145">
        <v>101.55</v>
      </c>
      <c r="U21" s="145">
        <v>102.24</v>
      </c>
      <c r="V21" s="145">
        <v>106.38</v>
      </c>
      <c r="W21" s="145">
        <v>107.62</v>
      </c>
      <c r="X21" s="145">
        <v>109.38</v>
      </c>
      <c r="Y21" s="145">
        <v>101.83</v>
      </c>
      <c r="Z21" s="145">
        <v>94.01</v>
      </c>
    </row>
    <row r="22" spans="1:26" x14ac:dyDescent="0.25">
      <c r="A22" s="118" t="s">
        <v>855</v>
      </c>
      <c r="B22" s="112">
        <v>115.62</v>
      </c>
      <c r="C22" s="112">
        <v>105.24</v>
      </c>
      <c r="D22" s="112">
        <v>109.52</v>
      </c>
      <c r="E22" s="112">
        <v>105.27</v>
      </c>
      <c r="F22" s="113">
        <v>108.1</v>
      </c>
      <c r="G22" s="146">
        <v>113.06</v>
      </c>
      <c r="H22" s="146">
        <v>126.33</v>
      </c>
      <c r="I22" s="146">
        <v>129.6</v>
      </c>
      <c r="J22" s="146">
        <v>127.13</v>
      </c>
      <c r="K22" s="146">
        <v>121.99</v>
      </c>
      <c r="L22" s="146">
        <v>112.05</v>
      </c>
      <c r="M22" s="146">
        <v>110.67</v>
      </c>
      <c r="N22" s="146">
        <v>109.86</v>
      </c>
      <c r="O22" s="146">
        <v>105.21</v>
      </c>
      <c r="P22" s="146">
        <v>102.23</v>
      </c>
      <c r="Q22" s="146">
        <v>100</v>
      </c>
      <c r="R22" s="146">
        <v>95.51</v>
      </c>
      <c r="S22" s="146">
        <v>95.56</v>
      </c>
      <c r="T22" s="146">
        <v>94.97</v>
      </c>
      <c r="U22" s="146">
        <v>97.68</v>
      </c>
      <c r="V22" s="146">
        <v>102.6</v>
      </c>
      <c r="W22" s="146">
        <v>97.52</v>
      </c>
      <c r="X22" s="146">
        <v>100.33</v>
      </c>
      <c r="Y22" s="146">
        <v>99.75</v>
      </c>
      <c r="Z22" s="146">
        <v>98.35</v>
      </c>
    </row>
    <row r="23" spans="1:26" x14ac:dyDescent="0.25">
      <c r="A23" s="118" t="s">
        <v>856</v>
      </c>
      <c r="B23" s="106">
        <v>90.08</v>
      </c>
      <c r="C23" s="106">
        <v>90.78</v>
      </c>
      <c r="D23" s="106">
        <v>97.64</v>
      </c>
      <c r="E23" s="106">
        <v>100.46</v>
      </c>
      <c r="F23" s="106">
        <v>103.34</v>
      </c>
      <c r="G23" s="145">
        <v>107.86</v>
      </c>
      <c r="H23" s="145">
        <v>110.45</v>
      </c>
      <c r="I23" s="145">
        <v>112.91</v>
      </c>
      <c r="J23" s="145">
        <v>114.63</v>
      </c>
      <c r="K23" s="145">
        <v>116.62</v>
      </c>
      <c r="L23" s="145">
        <v>118.59</v>
      </c>
      <c r="M23" s="145">
        <v>118.37</v>
      </c>
      <c r="N23" s="145">
        <v>118.95</v>
      </c>
      <c r="O23" s="145">
        <v>111.25</v>
      </c>
      <c r="P23" s="145">
        <v>105.29</v>
      </c>
      <c r="Q23" s="145">
        <v>100</v>
      </c>
      <c r="R23" s="145">
        <v>98.85</v>
      </c>
      <c r="S23" s="145">
        <v>95.58</v>
      </c>
      <c r="T23" s="145">
        <v>93.43</v>
      </c>
      <c r="U23" s="145">
        <v>92.47</v>
      </c>
      <c r="V23" s="145">
        <v>95.24</v>
      </c>
      <c r="W23" s="145">
        <v>92.47</v>
      </c>
      <c r="X23" s="145">
        <v>90.19</v>
      </c>
      <c r="Y23" s="145">
        <v>86.88</v>
      </c>
      <c r="Z23" s="145">
        <v>86.99</v>
      </c>
    </row>
    <row r="24" spans="1:26" x14ac:dyDescent="0.25">
      <c r="A24" s="118" t="s">
        <v>857</v>
      </c>
      <c r="B24" s="112">
        <v>96.87</v>
      </c>
      <c r="C24" s="112">
        <v>93.09</v>
      </c>
      <c r="D24" s="112">
        <v>96.77</v>
      </c>
      <c r="E24" s="112">
        <v>99.86</v>
      </c>
      <c r="F24" s="113">
        <v>100.2</v>
      </c>
      <c r="G24" s="146">
        <v>100.75</v>
      </c>
      <c r="H24" s="146">
        <v>106.15</v>
      </c>
      <c r="I24" s="146">
        <v>113.08</v>
      </c>
      <c r="J24" s="146">
        <v>108.47</v>
      </c>
      <c r="K24" s="146">
        <v>102.27</v>
      </c>
      <c r="L24" s="146">
        <v>96.4</v>
      </c>
      <c r="M24" s="146">
        <v>94.88</v>
      </c>
      <c r="N24" s="146">
        <v>95.58</v>
      </c>
      <c r="O24" s="146">
        <v>95.35</v>
      </c>
      <c r="P24" s="146">
        <v>101.39</v>
      </c>
      <c r="Q24" s="146">
        <v>100</v>
      </c>
      <c r="R24" s="146">
        <v>95.76</v>
      </c>
      <c r="S24" s="146">
        <v>95.42</v>
      </c>
      <c r="T24" s="146">
        <v>89.35</v>
      </c>
      <c r="U24" s="146">
        <v>88.5</v>
      </c>
      <c r="V24" s="146">
        <v>91.53</v>
      </c>
      <c r="W24" s="146">
        <v>85.81</v>
      </c>
      <c r="X24" s="146">
        <v>86.93</v>
      </c>
      <c r="Y24" s="146">
        <v>89.67</v>
      </c>
      <c r="Z24" s="146">
        <v>90.2</v>
      </c>
    </row>
    <row r="25" spans="1:26" x14ac:dyDescent="0.25">
      <c r="A25" s="118" t="s">
        <v>858</v>
      </c>
      <c r="B25" s="106">
        <v>117.21</v>
      </c>
      <c r="C25" s="107">
        <v>108.6</v>
      </c>
      <c r="D25" s="106">
        <v>140.19</v>
      </c>
      <c r="E25" s="106">
        <v>150.72999999999999</v>
      </c>
      <c r="F25" s="106">
        <v>129.46</v>
      </c>
      <c r="G25" s="145">
        <v>176.93</v>
      </c>
      <c r="H25" s="145">
        <v>162.86000000000001</v>
      </c>
      <c r="I25" s="145">
        <v>179.93</v>
      </c>
      <c r="J25" s="145">
        <v>151.37</v>
      </c>
      <c r="K25" s="145">
        <v>111.94</v>
      </c>
      <c r="L25" s="145">
        <v>104.16</v>
      </c>
      <c r="M25" s="145">
        <v>112.32</v>
      </c>
      <c r="N25" s="145">
        <v>107.42</v>
      </c>
      <c r="O25" s="145">
        <v>109.75</v>
      </c>
      <c r="P25" s="145">
        <v>110.19</v>
      </c>
      <c r="Q25" s="145">
        <v>100</v>
      </c>
      <c r="R25" s="145">
        <v>102.17</v>
      </c>
      <c r="S25" s="145">
        <v>103.22</v>
      </c>
      <c r="T25" s="145">
        <v>104.2</v>
      </c>
      <c r="U25" s="145">
        <v>106.38</v>
      </c>
      <c r="V25" s="145">
        <v>107.3</v>
      </c>
      <c r="W25" s="145">
        <v>108.09</v>
      </c>
      <c r="X25" s="145">
        <v>112.04</v>
      </c>
      <c r="Y25" s="145">
        <v>109.64</v>
      </c>
      <c r="Z25" s="145">
        <v>105.45</v>
      </c>
    </row>
    <row r="26" spans="1:26" x14ac:dyDescent="0.25">
      <c r="A26" s="118" t="s">
        <v>859</v>
      </c>
      <c r="B26" s="112">
        <v>125.78</v>
      </c>
      <c r="C26" s="112">
        <v>134.94999999999999</v>
      </c>
      <c r="D26" s="112">
        <v>133.12</v>
      </c>
      <c r="E26" s="112">
        <v>134.43</v>
      </c>
      <c r="F26" s="112">
        <v>130.13</v>
      </c>
      <c r="G26" s="146">
        <v>123.97</v>
      </c>
      <c r="H26" s="146">
        <v>155.77000000000001</v>
      </c>
      <c r="I26" s="146">
        <v>175.35</v>
      </c>
      <c r="J26" s="146">
        <v>155.47999999999999</v>
      </c>
      <c r="K26" s="146">
        <v>116.82</v>
      </c>
      <c r="L26" s="146">
        <v>107.31</v>
      </c>
      <c r="M26" s="146">
        <v>107.32</v>
      </c>
      <c r="N26" s="146">
        <v>103.46</v>
      </c>
      <c r="O26" s="146">
        <v>98.52</v>
      </c>
      <c r="P26" s="146">
        <v>101.45</v>
      </c>
      <c r="Q26" s="146">
        <v>100</v>
      </c>
      <c r="R26" s="146">
        <v>97.1</v>
      </c>
      <c r="S26" s="146">
        <v>102.79</v>
      </c>
      <c r="T26" s="146">
        <v>101.48</v>
      </c>
      <c r="U26" s="146">
        <v>98.29</v>
      </c>
      <c r="V26" s="146">
        <v>96.12</v>
      </c>
      <c r="W26" s="146">
        <v>100.38</v>
      </c>
      <c r="X26" s="146">
        <v>106.2</v>
      </c>
      <c r="Y26" s="146">
        <v>107.43</v>
      </c>
      <c r="Z26" s="146">
        <v>109.87</v>
      </c>
    </row>
    <row r="27" spans="1:26" x14ac:dyDescent="0.25">
      <c r="A27" s="118" t="s">
        <v>860</v>
      </c>
      <c r="B27" s="107">
        <v>56.8</v>
      </c>
      <c r="C27" s="106">
        <v>61.32</v>
      </c>
      <c r="D27" s="106">
        <v>61.92</v>
      </c>
      <c r="E27" s="106">
        <v>67.239999999999995</v>
      </c>
      <c r="F27" s="106">
        <v>74.67</v>
      </c>
      <c r="G27" s="145">
        <v>89.8</v>
      </c>
      <c r="H27" s="145">
        <v>91.67</v>
      </c>
      <c r="I27" s="145">
        <v>90.24</v>
      </c>
      <c r="J27" s="145">
        <v>89.74</v>
      </c>
      <c r="K27" s="145">
        <v>86.64</v>
      </c>
      <c r="L27" s="145">
        <v>89.15</v>
      </c>
      <c r="M27" s="145">
        <v>89.91</v>
      </c>
      <c r="N27" s="145">
        <v>90.88</v>
      </c>
      <c r="O27" s="145">
        <v>91.85</v>
      </c>
      <c r="P27" s="145">
        <v>94.83</v>
      </c>
      <c r="Q27" s="145">
        <v>100</v>
      </c>
      <c r="R27" s="145">
        <v>106.13</v>
      </c>
      <c r="S27" s="145">
        <v>107.23</v>
      </c>
      <c r="T27" s="145">
        <v>111.37</v>
      </c>
      <c r="U27" s="145">
        <v>118.01</v>
      </c>
      <c r="V27" s="145">
        <v>126.79</v>
      </c>
      <c r="W27" s="145">
        <v>142.4</v>
      </c>
      <c r="X27" s="145">
        <v>148.82</v>
      </c>
      <c r="Y27" s="145">
        <v>128.01</v>
      </c>
      <c r="Z27" s="145">
        <v>116.12</v>
      </c>
    </row>
    <row r="28" spans="1:26" x14ac:dyDescent="0.25">
      <c r="A28" s="118" t="s">
        <v>861</v>
      </c>
      <c r="B28" s="112">
        <v>122.21</v>
      </c>
      <c r="C28" s="112">
        <v>126.63</v>
      </c>
      <c r="D28" s="112">
        <v>129.21</v>
      </c>
      <c r="E28" s="112">
        <v>137.47</v>
      </c>
      <c r="F28" s="113">
        <v>132.9</v>
      </c>
      <c r="G28" s="146">
        <v>126.24</v>
      </c>
      <c r="H28" s="146">
        <v>124.98</v>
      </c>
      <c r="I28" s="146">
        <v>131.47</v>
      </c>
      <c r="J28" s="146">
        <v>129.43</v>
      </c>
      <c r="K28" s="146">
        <v>122.7</v>
      </c>
      <c r="L28" s="146">
        <v>116.31</v>
      </c>
      <c r="M28" s="146">
        <v>105.66</v>
      </c>
      <c r="N28" s="146">
        <v>99.54</v>
      </c>
      <c r="O28" s="146">
        <v>93.74</v>
      </c>
      <c r="P28" s="146">
        <v>92.94</v>
      </c>
      <c r="Q28" s="146">
        <v>100</v>
      </c>
      <c r="R28" s="146">
        <v>107.13</v>
      </c>
      <c r="S28" s="146">
        <v>109.53</v>
      </c>
      <c r="T28" s="146">
        <v>112.7</v>
      </c>
      <c r="U28" s="146">
        <v>119</v>
      </c>
      <c r="V28" s="146">
        <v>119.89</v>
      </c>
      <c r="W28" s="146">
        <v>121.98</v>
      </c>
      <c r="X28" s="146">
        <v>125.54</v>
      </c>
      <c r="Y28" s="146">
        <v>114.38</v>
      </c>
      <c r="Z28" s="146">
        <v>116.65</v>
      </c>
    </row>
    <row r="29" spans="1:26" x14ac:dyDescent="0.25">
      <c r="A29" s="118" t="s">
        <v>696</v>
      </c>
      <c r="B29" s="106">
        <v>58.31</v>
      </c>
      <c r="C29" s="106">
        <v>63.12</v>
      </c>
      <c r="D29" s="106">
        <v>68.75</v>
      </c>
      <c r="E29" s="107">
        <v>76.599999999999994</v>
      </c>
      <c r="F29" s="107">
        <v>87.6</v>
      </c>
      <c r="G29" s="145">
        <v>90.9</v>
      </c>
      <c r="H29" s="145">
        <v>102.57</v>
      </c>
      <c r="I29" s="145">
        <v>116.08</v>
      </c>
      <c r="J29" s="145">
        <v>126.25</v>
      </c>
      <c r="K29" s="145">
        <v>118.95</v>
      </c>
      <c r="L29" s="145">
        <v>114.16</v>
      </c>
      <c r="M29" s="145">
        <v>107.39</v>
      </c>
      <c r="N29" s="145">
        <v>106.78</v>
      </c>
      <c r="O29" s="145">
        <v>101.05</v>
      </c>
      <c r="P29" s="145">
        <v>100.84</v>
      </c>
      <c r="Q29" s="145">
        <v>100</v>
      </c>
      <c r="R29" s="145">
        <v>100.21</v>
      </c>
      <c r="S29" s="145">
        <v>99.64</v>
      </c>
      <c r="T29" s="145">
        <v>99.29</v>
      </c>
      <c r="U29" s="145">
        <v>99.49</v>
      </c>
      <c r="V29" s="145">
        <v>98.73</v>
      </c>
      <c r="W29" s="145">
        <v>94.6</v>
      </c>
      <c r="X29" s="145">
        <v>95.43</v>
      </c>
      <c r="Y29" s="145">
        <v>93.35</v>
      </c>
      <c r="Z29" s="145">
        <v>89.29</v>
      </c>
    </row>
    <row r="30" spans="1:26" x14ac:dyDescent="0.25">
      <c r="A30" s="118" t="s">
        <v>862</v>
      </c>
      <c r="B30" s="112">
        <v>120.92</v>
      </c>
      <c r="C30" s="113">
        <v>121.8</v>
      </c>
      <c r="D30" s="112">
        <v>124.23</v>
      </c>
      <c r="E30" s="112">
        <v>125.02</v>
      </c>
      <c r="F30" s="112">
        <v>127.95</v>
      </c>
      <c r="G30" s="146">
        <v>132.16999999999999</v>
      </c>
      <c r="H30" s="146">
        <v>129.21</v>
      </c>
      <c r="I30" s="146">
        <v>130.02000000000001</v>
      </c>
      <c r="J30" s="146">
        <v>128.44999999999999</v>
      </c>
      <c r="K30" s="146">
        <v>121.16</v>
      </c>
      <c r="L30" s="146">
        <v>117.22</v>
      </c>
      <c r="M30" s="146">
        <v>113.45</v>
      </c>
      <c r="N30" s="146">
        <v>105.75</v>
      </c>
      <c r="O30" s="146">
        <v>99.41</v>
      </c>
      <c r="P30" s="146">
        <v>98.27</v>
      </c>
      <c r="Q30" s="146">
        <v>100</v>
      </c>
      <c r="R30" s="146">
        <v>102.88</v>
      </c>
      <c r="S30" s="146">
        <v>108.7</v>
      </c>
      <c r="T30" s="146">
        <v>113.44</v>
      </c>
      <c r="U30" s="146">
        <v>116.07</v>
      </c>
      <c r="V30" s="146">
        <v>121.26</v>
      </c>
      <c r="W30" s="146">
        <v>130.66</v>
      </c>
      <c r="X30" s="146">
        <v>138.47</v>
      </c>
      <c r="Y30" s="146">
        <v>126.39</v>
      </c>
      <c r="Z30" s="146">
        <v>129.33000000000001</v>
      </c>
    </row>
    <row r="31" spans="1:26" x14ac:dyDescent="0.25">
      <c r="A31" s="118" t="s">
        <v>863</v>
      </c>
      <c r="B31" s="106">
        <v>86.02</v>
      </c>
      <c r="C31" s="106">
        <v>85.83</v>
      </c>
      <c r="D31" s="106">
        <v>85.08</v>
      </c>
      <c r="E31" s="106">
        <v>82.51</v>
      </c>
      <c r="F31" s="106">
        <v>78.989999999999995</v>
      </c>
      <c r="G31" s="145">
        <v>85.87</v>
      </c>
      <c r="H31" s="145">
        <v>85.37</v>
      </c>
      <c r="I31" s="145">
        <v>84.89</v>
      </c>
      <c r="J31" s="145">
        <v>83.25</v>
      </c>
      <c r="K31" s="145">
        <v>83.19</v>
      </c>
      <c r="L31" s="145">
        <v>83.76</v>
      </c>
      <c r="M31" s="145">
        <v>87.11</v>
      </c>
      <c r="N31" s="145">
        <v>89.25</v>
      </c>
      <c r="O31" s="145">
        <v>94.21</v>
      </c>
      <c r="P31" s="145">
        <v>96.04</v>
      </c>
      <c r="Q31" s="145">
        <v>100</v>
      </c>
      <c r="R31" s="145">
        <v>103.89</v>
      </c>
      <c r="S31" s="145">
        <v>106.92</v>
      </c>
      <c r="T31" s="145">
        <v>109.83</v>
      </c>
      <c r="U31" s="145">
        <v>114.07</v>
      </c>
      <c r="V31" s="145">
        <v>121.91</v>
      </c>
      <c r="W31" s="145">
        <v>128.75</v>
      </c>
      <c r="X31" s="145">
        <v>132.93</v>
      </c>
      <c r="Y31" s="145">
        <v>121.77</v>
      </c>
      <c r="Z31" s="145">
        <v>113.29</v>
      </c>
    </row>
    <row r="32" spans="1:26" x14ac:dyDescent="0.25">
      <c r="A32" s="118" t="s">
        <v>864</v>
      </c>
      <c r="B32" s="111" t="s">
        <v>827</v>
      </c>
      <c r="C32" s="111" t="s">
        <v>827</v>
      </c>
      <c r="D32" s="111" t="s">
        <v>827</v>
      </c>
      <c r="E32" s="111" t="s">
        <v>827</v>
      </c>
      <c r="F32" s="111" t="s">
        <v>827</v>
      </c>
      <c r="G32" s="146">
        <v>96.2</v>
      </c>
      <c r="H32" s="146">
        <v>123.77</v>
      </c>
      <c r="I32" s="146">
        <v>171.84</v>
      </c>
      <c r="J32" s="146">
        <v>157.25</v>
      </c>
      <c r="K32" s="146">
        <v>141.6</v>
      </c>
      <c r="L32" s="146">
        <v>127.79</v>
      </c>
      <c r="M32" s="146">
        <v>121.99</v>
      </c>
      <c r="N32" s="146">
        <v>112.85</v>
      </c>
      <c r="O32" s="146">
        <v>106.21</v>
      </c>
      <c r="P32" s="146">
        <v>101.55</v>
      </c>
      <c r="Q32" s="146">
        <v>100</v>
      </c>
      <c r="R32" s="146">
        <v>97.44</v>
      </c>
      <c r="S32" s="146">
        <v>96.16</v>
      </c>
      <c r="T32" s="146">
        <v>96.66</v>
      </c>
      <c r="U32" s="146">
        <v>97.94</v>
      </c>
      <c r="V32" s="146">
        <v>98.34</v>
      </c>
      <c r="W32" s="146">
        <v>102.28</v>
      </c>
      <c r="X32" s="146">
        <v>102.02</v>
      </c>
      <c r="Y32" s="146">
        <v>97.54</v>
      </c>
      <c r="Z32" s="146">
        <v>100.5</v>
      </c>
    </row>
    <row r="33" spans="1:26" x14ac:dyDescent="0.25">
      <c r="A33" s="118" t="s">
        <v>704</v>
      </c>
      <c r="B33" s="107">
        <v>121</v>
      </c>
      <c r="C33" s="106">
        <v>121.59</v>
      </c>
      <c r="D33" s="106">
        <v>117.07</v>
      </c>
      <c r="E33" s="106">
        <v>115.41</v>
      </c>
      <c r="F33" s="106">
        <v>112.21</v>
      </c>
      <c r="G33" s="145">
        <v>113.92</v>
      </c>
      <c r="H33" s="145">
        <v>113.25</v>
      </c>
      <c r="I33" s="145">
        <v>110.17</v>
      </c>
      <c r="J33" s="145">
        <v>107.06</v>
      </c>
      <c r="K33" s="145">
        <v>104.9</v>
      </c>
      <c r="L33" s="145">
        <v>104.73</v>
      </c>
      <c r="M33" s="145">
        <v>102.77</v>
      </c>
      <c r="N33" s="145">
        <v>98.72</v>
      </c>
      <c r="O33" s="145">
        <v>96.93</v>
      </c>
      <c r="P33" s="145">
        <v>100.84</v>
      </c>
      <c r="Q33" s="145">
        <v>100</v>
      </c>
      <c r="R33" s="145">
        <v>103.51</v>
      </c>
      <c r="S33" s="145">
        <v>109.86</v>
      </c>
      <c r="T33" s="145">
        <v>115.67</v>
      </c>
      <c r="U33" s="145">
        <v>121.65</v>
      </c>
      <c r="V33" s="145">
        <v>133.01</v>
      </c>
      <c r="W33" s="145">
        <v>137.28</v>
      </c>
      <c r="X33" s="145">
        <v>143.19</v>
      </c>
      <c r="Y33" s="145">
        <v>144.19999999999999</v>
      </c>
      <c r="Z33" s="145">
        <v>144.34</v>
      </c>
    </row>
    <row r="34" spans="1:26" x14ac:dyDescent="0.25">
      <c r="A34" s="118" t="s">
        <v>865</v>
      </c>
      <c r="B34" s="111" t="s">
        <v>827</v>
      </c>
      <c r="C34" s="111" t="s">
        <v>827</v>
      </c>
      <c r="D34" s="112">
        <v>92.47</v>
      </c>
      <c r="E34" s="112">
        <v>123.67</v>
      </c>
      <c r="F34" s="112">
        <v>133.04</v>
      </c>
      <c r="G34" s="146">
        <v>160.52000000000001</v>
      </c>
      <c r="H34" s="146">
        <v>173.71</v>
      </c>
      <c r="I34" s="146">
        <v>263.14</v>
      </c>
      <c r="J34" s="146">
        <v>235.17</v>
      </c>
      <c r="K34" s="146">
        <v>173.05</v>
      </c>
      <c r="L34" s="146">
        <v>147.81</v>
      </c>
      <c r="M34" s="146">
        <v>122.34</v>
      </c>
      <c r="N34" s="146">
        <v>111.29</v>
      </c>
      <c r="O34" s="146">
        <v>109.85</v>
      </c>
      <c r="P34" s="146">
        <v>104.45</v>
      </c>
      <c r="Q34" s="146">
        <v>100</v>
      </c>
      <c r="R34" s="146">
        <v>95.8</v>
      </c>
      <c r="S34" s="146">
        <v>88.1</v>
      </c>
      <c r="T34" s="146">
        <v>85.76</v>
      </c>
      <c r="U34" s="146">
        <v>74.7</v>
      </c>
      <c r="V34" s="146">
        <v>75.05</v>
      </c>
      <c r="W34" s="146">
        <v>71.88</v>
      </c>
      <c r="X34" s="146">
        <v>67.44</v>
      </c>
      <c r="Y34" s="146">
        <v>60.93</v>
      </c>
      <c r="Z34" s="146">
        <v>55.88</v>
      </c>
    </row>
    <row r="35" spans="1:26" x14ac:dyDescent="0.25">
      <c r="A35" s="118" t="s">
        <v>828</v>
      </c>
      <c r="B35" s="106">
        <v>104.31</v>
      </c>
      <c r="C35" s="106">
        <v>99.26</v>
      </c>
      <c r="D35" s="106">
        <v>92.92</v>
      </c>
      <c r="E35" s="106">
        <v>94.52</v>
      </c>
      <c r="F35" s="106">
        <v>97.23</v>
      </c>
      <c r="G35" s="145">
        <v>105.27</v>
      </c>
      <c r="H35" s="145">
        <v>117.04</v>
      </c>
      <c r="I35" s="145">
        <v>133.21</v>
      </c>
      <c r="J35" s="145">
        <v>131.61000000000001</v>
      </c>
      <c r="K35" s="145">
        <v>120.05</v>
      </c>
      <c r="L35" s="145">
        <v>118.52</v>
      </c>
      <c r="M35" s="145">
        <v>119.46</v>
      </c>
      <c r="N35" s="145">
        <v>113.98</v>
      </c>
      <c r="O35" s="145">
        <v>108.9</v>
      </c>
      <c r="P35" s="145">
        <v>101.1</v>
      </c>
      <c r="Q35" s="145">
        <v>100</v>
      </c>
      <c r="R35" s="145">
        <v>99</v>
      </c>
      <c r="S35" s="145">
        <v>102.36</v>
      </c>
      <c r="T35" s="145">
        <v>105.15</v>
      </c>
      <c r="U35" s="145">
        <v>106.17</v>
      </c>
      <c r="V35" s="145">
        <v>106</v>
      </c>
      <c r="W35" s="145">
        <v>109.51</v>
      </c>
      <c r="X35" s="145">
        <v>115.66</v>
      </c>
      <c r="Y35" s="145">
        <v>115.01</v>
      </c>
      <c r="Z35" s="145">
        <v>116.89</v>
      </c>
    </row>
    <row r="36" spans="1:26" x14ac:dyDescent="0.25">
      <c r="A36" s="118" t="s">
        <v>866</v>
      </c>
      <c r="B36" s="111" t="s">
        <v>827</v>
      </c>
      <c r="C36" s="111" t="s">
        <v>827</v>
      </c>
      <c r="D36" s="112">
        <v>92.82</v>
      </c>
      <c r="E36" s="112">
        <v>122.04</v>
      </c>
      <c r="F36" s="113">
        <v>125.5</v>
      </c>
      <c r="G36" s="146">
        <v>106.5</v>
      </c>
      <c r="H36" s="146">
        <v>112.72</v>
      </c>
      <c r="I36" s="146">
        <v>129.15</v>
      </c>
      <c r="J36" s="146">
        <v>136.34</v>
      </c>
      <c r="K36" s="146">
        <v>117.14</v>
      </c>
      <c r="L36" s="146">
        <v>109.34</v>
      </c>
      <c r="M36" s="146">
        <v>106.62</v>
      </c>
      <c r="N36" s="146">
        <v>100.94</v>
      </c>
      <c r="O36" s="146">
        <v>100.76</v>
      </c>
      <c r="P36" s="146">
        <v>99.84</v>
      </c>
      <c r="Q36" s="146">
        <v>100</v>
      </c>
      <c r="R36" s="146">
        <v>103.9</v>
      </c>
      <c r="S36" s="146">
        <v>105.22</v>
      </c>
      <c r="T36" s="146">
        <v>103.81</v>
      </c>
      <c r="U36" s="146">
        <v>107.54</v>
      </c>
      <c r="V36" s="146">
        <v>113.1</v>
      </c>
      <c r="W36" s="146">
        <v>112.52</v>
      </c>
      <c r="X36" s="146">
        <v>116.34</v>
      </c>
      <c r="Y36" s="146">
        <v>106.73</v>
      </c>
      <c r="Z36" s="146">
        <v>103.03</v>
      </c>
    </row>
    <row r="37" spans="1:26" x14ac:dyDescent="0.25">
      <c r="A37" s="118" t="s">
        <v>867</v>
      </c>
      <c r="B37" s="106">
        <v>99.07</v>
      </c>
      <c r="C37" s="106">
        <v>93.65</v>
      </c>
      <c r="D37" s="106">
        <v>95.11</v>
      </c>
      <c r="E37" s="106">
        <v>96.54</v>
      </c>
      <c r="F37" s="106">
        <v>99.41</v>
      </c>
      <c r="G37" s="145">
        <v>104.55</v>
      </c>
      <c r="H37" s="145">
        <v>107.81</v>
      </c>
      <c r="I37" s="145">
        <v>108.31</v>
      </c>
      <c r="J37" s="145">
        <v>103.2</v>
      </c>
      <c r="K37" s="145">
        <v>102.19</v>
      </c>
      <c r="L37" s="145">
        <v>104.74</v>
      </c>
      <c r="M37" s="145">
        <v>103.89</v>
      </c>
      <c r="N37" s="145">
        <v>103.52</v>
      </c>
      <c r="O37" s="145">
        <v>102.95</v>
      </c>
      <c r="P37" s="145">
        <v>101.86</v>
      </c>
      <c r="Q37" s="145">
        <v>100</v>
      </c>
      <c r="R37" s="145">
        <v>100.07</v>
      </c>
      <c r="S37" s="145">
        <v>99.47</v>
      </c>
      <c r="T37" s="145">
        <v>97.17</v>
      </c>
      <c r="U37" s="145">
        <v>94.21</v>
      </c>
      <c r="V37" s="145">
        <v>94.63</v>
      </c>
      <c r="W37" s="145">
        <v>95.51</v>
      </c>
      <c r="X37" s="145">
        <v>92.69</v>
      </c>
      <c r="Y37" s="145">
        <v>81.5</v>
      </c>
      <c r="Z37" s="145">
        <v>77.67</v>
      </c>
    </row>
    <row r="38" spans="1:26" x14ac:dyDescent="0.25">
      <c r="A38" s="118" t="s">
        <v>868</v>
      </c>
      <c r="B38" s="112">
        <v>62.48</v>
      </c>
      <c r="C38" s="112">
        <v>62.97</v>
      </c>
      <c r="D38" s="112">
        <v>63.14</v>
      </c>
      <c r="E38" s="112">
        <v>65.23</v>
      </c>
      <c r="F38" s="113">
        <v>70.099999999999994</v>
      </c>
      <c r="G38" s="146">
        <v>74.400000000000006</v>
      </c>
      <c r="H38" s="146">
        <v>79.459999999999994</v>
      </c>
      <c r="I38" s="146">
        <v>84.33</v>
      </c>
      <c r="J38" s="146">
        <v>81.22</v>
      </c>
      <c r="K38" s="146">
        <v>81.569999999999993</v>
      </c>
      <c r="L38" s="146">
        <v>85.4</v>
      </c>
      <c r="M38" s="146">
        <v>84.42</v>
      </c>
      <c r="N38" s="146">
        <v>82.61</v>
      </c>
      <c r="O38" s="146">
        <v>85.32</v>
      </c>
      <c r="P38" s="146">
        <v>91.07</v>
      </c>
      <c r="Q38" s="146">
        <v>100</v>
      </c>
      <c r="R38" s="146">
        <v>104.1</v>
      </c>
      <c r="S38" s="146">
        <v>108.35</v>
      </c>
      <c r="T38" s="146">
        <v>104.2</v>
      </c>
      <c r="U38" s="146">
        <v>103.81</v>
      </c>
      <c r="V38" s="146">
        <v>107.66</v>
      </c>
      <c r="W38" s="146">
        <v>112.12</v>
      </c>
      <c r="X38" s="146">
        <v>109.63</v>
      </c>
      <c r="Y38" s="146">
        <v>98.43</v>
      </c>
      <c r="Z38" s="146">
        <v>95.35</v>
      </c>
    </row>
    <row r="40" spans="1:26" x14ac:dyDescent="0.25">
      <c r="A40" s="100" t="s">
        <v>830</v>
      </c>
    </row>
    <row r="41" spans="1:26" x14ac:dyDescent="0.25">
      <c r="A41" s="100" t="s">
        <v>827</v>
      </c>
      <c r="B41" s="99" t="s">
        <v>831</v>
      </c>
    </row>
    <row r="42" spans="1:26" ht="15" customHeight="1" x14ac:dyDescent="0.25">
      <c r="L42" s="5" t="s">
        <v>909</v>
      </c>
      <c r="M42" s="5"/>
      <c r="N42" s="5"/>
      <c r="O42" s="5"/>
      <c r="P42" s="5"/>
      <c r="Q42" s="5"/>
      <c r="R42" s="5"/>
      <c r="S42" s="5"/>
      <c r="T42" s="5"/>
    </row>
    <row r="43" spans="1:26" x14ac:dyDescent="0.25">
      <c r="L43" s="5"/>
      <c r="M43" s="5"/>
      <c r="N43" s="5"/>
      <c r="O43" s="5"/>
      <c r="P43" s="5"/>
      <c r="Q43" s="5"/>
      <c r="R43" s="5"/>
      <c r="S43" s="5"/>
      <c r="T43" s="5"/>
    </row>
    <row r="44" spans="1:26" x14ac:dyDescent="0.25">
      <c r="L44" s="5"/>
      <c r="M44" s="5"/>
      <c r="N44" s="5"/>
      <c r="O44" s="5"/>
      <c r="P44" s="5"/>
      <c r="Q44" s="5"/>
      <c r="R44" s="5"/>
      <c r="S44" s="5"/>
      <c r="T44" s="5"/>
    </row>
    <row r="45" spans="1:26" x14ac:dyDescent="0.25">
      <c r="L45" s="5"/>
      <c r="M45" s="5"/>
      <c r="N45" s="5"/>
      <c r="O45" s="5"/>
      <c r="P45" s="5"/>
      <c r="Q45" s="5"/>
      <c r="R45" s="5"/>
      <c r="S45" s="5"/>
      <c r="T45" s="5"/>
    </row>
    <row r="46" spans="1:26" x14ac:dyDescent="0.25">
      <c r="L46" s="5"/>
      <c r="M46" s="5"/>
      <c r="N46" s="5"/>
      <c r="O46" s="5"/>
      <c r="P46" s="5"/>
      <c r="Q46" s="5"/>
      <c r="R46" s="5"/>
      <c r="S46" s="5"/>
      <c r="T46" s="5"/>
    </row>
    <row r="47" spans="1:26" x14ac:dyDescent="0.25">
      <c r="L47" s="5"/>
      <c r="M47" s="5"/>
      <c r="N47" s="5"/>
      <c r="O47" s="5"/>
      <c r="P47" s="5"/>
      <c r="Q47" s="5"/>
      <c r="R47" s="5"/>
      <c r="S47" s="5"/>
      <c r="T47" s="5"/>
    </row>
    <row r="48" spans="1:26" x14ac:dyDescent="0.25">
      <c r="L48" s="5"/>
      <c r="M48" s="5"/>
      <c r="N48" s="5"/>
      <c r="O48" s="5"/>
      <c r="P48" s="5"/>
      <c r="Q48" s="5"/>
      <c r="R48" s="5"/>
      <c r="S48" s="5"/>
      <c r="T48" s="5"/>
    </row>
    <row r="49" spans="12:20" x14ac:dyDescent="0.25">
      <c r="L49" s="5"/>
      <c r="M49" s="5"/>
      <c r="N49" s="5"/>
      <c r="O49" s="5"/>
      <c r="P49" s="5"/>
      <c r="Q49" s="5"/>
      <c r="R49" s="5"/>
      <c r="S49" s="5"/>
      <c r="T49" s="5"/>
    </row>
  </sheetData>
  <mergeCells count="1">
    <mergeCell ref="L42:T49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42"/>
  <sheetViews>
    <sheetView zoomScaleNormal="100" workbookViewId="0"/>
  </sheetViews>
  <sheetFormatPr defaultColWidth="8.85546875" defaultRowHeight="15" x14ac:dyDescent="0.25"/>
  <cols>
    <col min="1" max="1" width="29.85546875" customWidth="1"/>
    <col min="2" max="2" width="10" customWidth="1"/>
  </cols>
  <sheetData>
    <row r="1" spans="1:26" x14ac:dyDescent="0.25">
      <c r="A1" s="99" t="s">
        <v>895</v>
      </c>
    </row>
    <row r="2" spans="1:26" x14ac:dyDescent="0.25">
      <c r="A2" s="99" t="s">
        <v>790</v>
      </c>
      <c r="B2" s="100" t="s">
        <v>896</v>
      </c>
    </row>
    <row r="3" spans="1:26" x14ac:dyDescent="0.25">
      <c r="A3" s="99" t="s">
        <v>792</v>
      </c>
      <c r="B3" s="144" t="s">
        <v>897</v>
      </c>
    </row>
    <row r="5" spans="1:26" x14ac:dyDescent="0.25">
      <c r="A5" s="100" t="s">
        <v>794</v>
      </c>
      <c r="C5" s="99" t="s">
        <v>834</v>
      </c>
    </row>
    <row r="6" spans="1:26" x14ac:dyDescent="0.25">
      <c r="A6" s="100" t="s">
        <v>798</v>
      </c>
      <c r="C6" s="99" t="s">
        <v>910</v>
      </c>
    </row>
    <row r="8" spans="1:26" x14ac:dyDescent="0.25">
      <c r="A8" s="114" t="s">
        <v>801</v>
      </c>
      <c r="B8" s="115" t="s">
        <v>900</v>
      </c>
      <c r="C8" s="115" t="s">
        <v>901</v>
      </c>
      <c r="D8" s="115" t="s">
        <v>902</v>
      </c>
      <c r="E8" s="115" t="s">
        <v>903</v>
      </c>
      <c r="F8" s="115" t="s">
        <v>904</v>
      </c>
      <c r="G8" s="115" t="s">
        <v>905</v>
      </c>
      <c r="H8" s="115" t="s">
        <v>906</v>
      </c>
      <c r="I8" s="115" t="s">
        <v>907</v>
      </c>
      <c r="J8" s="115" t="s">
        <v>470</v>
      </c>
      <c r="K8" s="115" t="s">
        <v>471</v>
      </c>
      <c r="L8" s="115" t="s">
        <v>472</v>
      </c>
      <c r="M8" s="115" t="s">
        <v>473</v>
      </c>
      <c r="N8" s="115" t="s">
        <v>474</v>
      </c>
      <c r="O8" s="115" t="s">
        <v>475</v>
      </c>
      <c r="P8" s="115" t="s">
        <v>476</v>
      </c>
      <c r="Q8" s="115" t="s">
        <v>477</v>
      </c>
      <c r="R8" s="115" t="s">
        <v>478</v>
      </c>
      <c r="S8" s="115" t="s">
        <v>479</v>
      </c>
      <c r="T8" s="115" t="s">
        <v>480</v>
      </c>
      <c r="U8" s="115" t="s">
        <v>481</v>
      </c>
      <c r="V8" s="115" t="s">
        <v>482</v>
      </c>
      <c r="W8" s="115" t="s">
        <v>483</v>
      </c>
      <c r="X8" s="115" t="s">
        <v>484</v>
      </c>
      <c r="Y8" s="115" t="s">
        <v>485</v>
      </c>
      <c r="Z8" s="115" t="s">
        <v>486</v>
      </c>
    </row>
    <row r="9" spans="1:26" x14ac:dyDescent="0.25">
      <c r="A9" s="116" t="s">
        <v>842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 spans="1:26" x14ac:dyDescent="0.25">
      <c r="A10" s="118" t="s">
        <v>843</v>
      </c>
      <c r="B10" s="105" t="s">
        <v>827</v>
      </c>
      <c r="C10" s="105" t="s">
        <v>827</v>
      </c>
      <c r="D10" s="105" t="s">
        <v>827</v>
      </c>
      <c r="E10" s="105" t="s">
        <v>827</v>
      </c>
      <c r="F10" s="105" t="s">
        <v>827</v>
      </c>
      <c r="G10" s="105" t="s">
        <v>827</v>
      </c>
      <c r="H10" s="106">
        <v>5.0999999999999996</v>
      </c>
      <c r="I10" s="106">
        <v>4.0999999999999996</v>
      </c>
      <c r="J10" s="106">
        <v>-2.7</v>
      </c>
      <c r="K10" s="120">
        <v>-3</v>
      </c>
      <c r="L10" s="106">
        <v>-1.6</v>
      </c>
      <c r="M10" s="106">
        <v>-1.4</v>
      </c>
      <c r="N10" s="106">
        <v>-2.2000000000000002</v>
      </c>
      <c r="O10" s="106">
        <v>-2.4</v>
      </c>
      <c r="P10" s="106">
        <v>-0.7</v>
      </c>
      <c r="Q10" s="106">
        <v>0.1</v>
      </c>
      <c r="R10" s="106">
        <v>1.7</v>
      </c>
      <c r="S10" s="106">
        <v>1.5</v>
      </c>
      <c r="T10" s="106">
        <v>1.8</v>
      </c>
      <c r="U10" s="106">
        <v>1.4</v>
      </c>
      <c r="V10" s="106">
        <v>4.2</v>
      </c>
      <c r="W10" s="106">
        <v>2.6</v>
      </c>
      <c r="X10" s="120">
        <v>1</v>
      </c>
      <c r="Y10" s="106">
        <v>-6.6</v>
      </c>
      <c r="Z10" s="106">
        <v>-1.7</v>
      </c>
    </row>
    <row r="11" spans="1:26" x14ac:dyDescent="0.25">
      <c r="A11" s="118" t="s">
        <v>908</v>
      </c>
      <c r="B11" s="111" t="s">
        <v>827</v>
      </c>
      <c r="C11" s="111" t="s">
        <v>827</v>
      </c>
      <c r="D11" s="111" t="s">
        <v>827</v>
      </c>
      <c r="E11" s="111" t="s">
        <v>827</v>
      </c>
      <c r="F11" s="111" t="s">
        <v>827</v>
      </c>
      <c r="G11" s="111" t="s">
        <v>827</v>
      </c>
      <c r="H11" s="119">
        <v>3</v>
      </c>
      <c r="I11" s="112">
        <v>1.2</v>
      </c>
      <c r="J11" s="112">
        <v>-1.5</v>
      </c>
      <c r="K11" s="112">
        <v>-3.3</v>
      </c>
      <c r="L11" s="112">
        <v>-0.3</v>
      </c>
      <c r="M11" s="112">
        <v>-0.5</v>
      </c>
      <c r="N11" s="112">
        <v>-1.9</v>
      </c>
      <c r="O11" s="112">
        <v>-2.6</v>
      </c>
      <c r="P11" s="112">
        <v>-1.2</v>
      </c>
      <c r="Q11" s="112">
        <v>-0.5</v>
      </c>
      <c r="R11" s="112">
        <v>1.7</v>
      </c>
      <c r="S11" s="112">
        <v>1.6</v>
      </c>
      <c r="T11" s="112">
        <v>1.8</v>
      </c>
      <c r="U11" s="112">
        <v>1.3</v>
      </c>
      <c r="V11" s="112">
        <v>4.3</v>
      </c>
      <c r="W11" s="112">
        <v>2.6</v>
      </c>
      <c r="X11" s="112">
        <v>0.7</v>
      </c>
      <c r="Y11" s="112">
        <v>-7</v>
      </c>
      <c r="Z11" s="112">
        <v>-2.2000000000000002</v>
      </c>
    </row>
    <row r="12" spans="1:26" x14ac:dyDescent="0.25">
      <c r="A12" s="118" t="s">
        <v>844</v>
      </c>
      <c r="B12" s="105" t="s">
        <v>827</v>
      </c>
      <c r="C12" s="105" t="s">
        <v>827</v>
      </c>
      <c r="D12" s="105" t="s">
        <v>827</v>
      </c>
      <c r="E12" s="105" t="s">
        <v>827</v>
      </c>
      <c r="F12" s="105" t="s">
        <v>827</v>
      </c>
      <c r="G12" s="105" t="s">
        <v>827</v>
      </c>
      <c r="H12" s="120">
        <v>2.9</v>
      </c>
      <c r="I12" s="120">
        <v>1</v>
      </c>
      <c r="J12" s="106">
        <v>-1.7</v>
      </c>
      <c r="K12" s="106">
        <v>-3.1</v>
      </c>
      <c r="L12" s="106">
        <v>-0.2</v>
      </c>
      <c r="M12" s="106">
        <v>-0.4</v>
      </c>
      <c r="N12" s="106">
        <v>-1.8</v>
      </c>
      <c r="O12" s="106">
        <v>-2.5</v>
      </c>
      <c r="P12" s="106">
        <v>-1.1000000000000001</v>
      </c>
      <c r="Q12" s="106">
        <v>-0.5</v>
      </c>
      <c r="R12" s="106">
        <v>1.7</v>
      </c>
      <c r="S12" s="106">
        <v>1.6</v>
      </c>
      <c r="T12" s="106">
        <v>1.8</v>
      </c>
      <c r="U12" s="106">
        <v>1.3</v>
      </c>
      <c r="V12" s="106">
        <v>4.3</v>
      </c>
      <c r="W12" s="106">
        <v>2.6</v>
      </c>
      <c r="X12" s="106">
        <v>0.7</v>
      </c>
      <c r="Y12" s="106">
        <v>-7</v>
      </c>
      <c r="Z12" s="106">
        <v>-2.4</v>
      </c>
    </row>
    <row r="13" spans="1:26" x14ac:dyDescent="0.25">
      <c r="A13" s="118" t="s">
        <v>845</v>
      </c>
      <c r="B13" s="111" t="s">
        <v>827</v>
      </c>
      <c r="C13" s="112">
        <v>0.4</v>
      </c>
      <c r="D13" s="112">
        <v>4.5</v>
      </c>
      <c r="E13" s="112">
        <v>4.9000000000000004</v>
      </c>
      <c r="F13" s="112">
        <v>6.1</v>
      </c>
      <c r="G13" s="112">
        <v>9.5</v>
      </c>
      <c r="H13" s="119">
        <v>5</v>
      </c>
      <c r="I13" s="112">
        <v>3.2</v>
      </c>
      <c r="J13" s="112">
        <v>-0.8</v>
      </c>
      <c r="K13" s="112">
        <v>-1.4</v>
      </c>
      <c r="L13" s="112">
        <v>1.4</v>
      </c>
      <c r="M13" s="112">
        <v>1.1000000000000001</v>
      </c>
      <c r="N13" s="112">
        <v>0.1</v>
      </c>
      <c r="O13" s="112">
        <v>0.6</v>
      </c>
      <c r="P13" s="112">
        <v>-1.4</v>
      </c>
      <c r="Q13" s="112">
        <v>1.1000000000000001</v>
      </c>
      <c r="R13" s="112">
        <v>-0.1</v>
      </c>
      <c r="S13" s="112">
        <v>0.3</v>
      </c>
      <c r="T13" s="119">
        <v>0</v>
      </c>
      <c r="U13" s="112">
        <v>0.1</v>
      </c>
      <c r="V13" s="112">
        <v>2.9</v>
      </c>
      <c r="W13" s="119">
        <v>1</v>
      </c>
      <c r="X13" s="112">
        <v>-2.9</v>
      </c>
      <c r="Y13" s="112">
        <v>-4.8</v>
      </c>
      <c r="Z13" s="112">
        <v>0.5</v>
      </c>
    </row>
    <row r="14" spans="1:26" x14ac:dyDescent="0.25">
      <c r="A14" s="118" t="s">
        <v>846</v>
      </c>
      <c r="B14" s="105" t="s">
        <v>827</v>
      </c>
      <c r="C14" s="106">
        <v>-10.1</v>
      </c>
      <c r="D14" s="106">
        <v>-20.8</v>
      </c>
      <c r="E14" s="106">
        <v>4.7</v>
      </c>
      <c r="F14" s="106">
        <v>35.1</v>
      </c>
      <c r="G14" s="106">
        <v>22.9</v>
      </c>
      <c r="H14" s="106">
        <v>0.8</v>
      </c>
      <c r="I14" s="120">
        <v>14.9</v>
      </c>
      <c r="J14" s="106">
        <v>1.8</v>
      </c>
      <c r="K14" s="106">
        <v>-22.9</v>
      </c>
      <c r="L14" s="106">
        <v>-11.8</v>
      </c>
      <c r="M14" s="106">
        <v>-13.9</v>
      </c>
      <c r="N14" s="106">
        <v>-3.7</v>
      </c>
      <c r="O14" s="106">
        <v>-5.6</v>
      </c>
      <c r="P14" s="106">
        <v>-0.8</v>
      </c>
      <c r="Q14" s="106">
        <v>-1.8</v>
      </c>
      <c r="R14" s="106">
        <v>1.5</v>
      </c>
      <c r="S14" s="106">
        <v>0.1</v>
      </c>
      <c r="T14" s="106">
        <v>-5.2</v>
      </c>
      <c r="U14" s="106">
        <v>-0.6</v>
      </c>
      <c r="V14" s="106">
        <v>2.5</v>
      </c>
      <c r="W14" s="106">
        <v>-2.9</v>
      </c>
      <c r="X14" s="106">
        <v>-4.5999999999999996</v>
      </c>
      <c r="Y14" s="106">
        <v>-4.8</v>
      </c>
      <c r="Z14" s="106">
        <v>-9.1999999999999993</v>
      </c>
    </row>
    <row r="15" spans="1:26" x14ac:dyDescent="0.25">
      <c r="A15" s="118" t="s">
        <v>847</v>
      </c>
      <c r="B15" s="111" t="s">
        <v>827</v>
      </c>
      <c r="C15" s="112">
        <v>1.8</v>
      </c>
      <c r="D15" s="112">
        <v>6.2</v>
      </c>
      <c r="E15" s="112">
        <v>5.0999999999999996</v>
      </c>
      <c r="F15" s="112">
        <v>-4.8</v>
      </c>
      <c r="G15" s="112">
        <v>-2.1</v>
      </c>
      <c r="H15" s="112">
        <v>0.5</v>
      </c>
      <c r="I15" s="119">
        <v>13</v>
      </c>
      <c r="J15" s="112">
        <v>4.5999999999999996</v>
      </c>
      <c r="K15" s="112">
        <v>-4.2</v>
      </c>
      <c r="L15" s="112">
        <v>-4.3</v>
      </c>
      <c r="M15" s="112">
        <v>-1.1000000000000001</v>
      </c>
      <c r="N15" s="112">
        <v>-2.5</v>
      </c>
      <c r="O15" s="112">
        <v>-0.2</v>
      </c>
      <c r="P15" s="112">
        <v>-1.4</v>
      </c>
      <c r="Q15" s="112">
        <v>0.9</v>
      </c>
      <c r="R15" s="112">
        <v>3.1</v>
      </c>
      <c r="S15" s="112">
        <v>3.7</v>
      </c>
      <c r="T15" s="112">
        <v>0.9</v>
      </c>
      <c r="U15" s="112">
        <v>2.1</v>
      </c>
      <c r="V15" s="119">
        <v>2</v>
      </c>
      <c r="W15" s="112">
        <v>9.1</v>
      </c>
      <c r="X15" s="112">
        <v>7.1</v>
      </c>
      <c r="Y15" s="112">
        <v>-9.1</v>
      </c>
      <c r="Z15" s="112">
        <v>0.1</v>
      </c>
    </row>
    <row r="16" spans="1:26" x14ac:dyDescent="0.25">
      <c r="A16" s="118" t="s">
        <v>848</v>
      </c>
      <c r="B16" s="105" t="s">
        <v>827</v>
      </c>
      <c r="C16" s="106">
        <v>0.3</v>
      </c>
      <c r="D16" s="120">
        <v>-1</v>
      </c>
      <c r="E16" s="106">
        <v>-0.1</v>
      </c>
      <c r="F16" s="106">
        <v>5.2</v>
      </c>
      <c r="G16" s="106">
        <v>13.9</v>
      </c>
      <c r="H16" s="106">
        <v>18.8</v>
      </c>
      <c r="I16" s="106">
        <v>1.3</v>
      </c>
      <c r="J16" s="106">
        <v>-7.8</v>
      </c>
      <c r="K16" s="106">
        <v>-15.3</v>
      </c>
      <c r="L16" s="106">
        <v>-1.3</v>
      </c>
      <c r="M16" s="106">
        <v>-3.9</v>
      </c>
      <c r="N16" s="120">
        <v>-4</v>
      </c>
      <c r="O16" s="106">
        <v>3.4</v>
      </c>
      <c r="P16" s="106">
        <v>2.9</v>
      </c>
      <c r="Q16" s="106">
        <v>3.6</v>
      </c>
      <c r="R16" s="106">
        <v>1.2</v>
      </c>
      <c r="S16" s="106">
        <v>2.7</v>
      </c>
      <c r="T16" s="106">
        <v>1.6</v>
      </c>
      <c r="U16" s="106">
        <v>0.3</v>
      </c>
      <c r="V16" s="106">
        <v>3.4</v>
      </c>
      <c r="W16" s="106">
        <v>7.6</v>
      </c>
      <c r="X16" s="106">
        <v>-1.9</v>
      </c>
      <c r="Y16" s="106">
        <v>-7.4</v>
      </c>
      <c r="Z16" s="106">
        <v>0.3</v>
      </c>
    </row>
    <row r="17" spans="1:26" x14ac:dyDescent="0.25">
      <c r="A17" s="118" t="s">
        <v>849</v>
      </c>
      <c r="B17" s="111" t="s">
        <v>827</v>
      </c>
      <c r="C17" s="112">
        <v>-3.9</v>
      </c>
      <c r="D17" s="112">
        <v>-2.5</v>
      </c>
      <c r="E17" s="112">
        <v>-2.2999999999999998</v>
      </c>
      <c r="F17" s="112">
        <v>-3.1</v>
      </c>
      <c r="G17" s="119">
        <v>-1</v>
      </c>
      <c r="H17" s="112">
        <v>-2.9</v>
      </c>
      <c r="I17" s="112">
        <v>-4.5999999999999996</v>
      </c>
      <c r="J17" s="112">
        <v>-1.4</v>
      </c>
      <c r="K17" s="119">
        <v>0</v>
      </c>
      <c r="L17" s="112">
        <v>-1.5</v>
      </c>
      <c r="M17" s="112">
        <v>0.3</v>
      </c>
      <c r="N17" s="112">
        <v>1.3</v>
      </c>
      <c r="O17" s="112">
        <v>1.2</v>
      </c>
      <c r="P17" s="112">
        <v>0.3</v>
      </c>
      <c r="Q17" s="112">
        <v>2.1</v>
      </c>
      <c r="R17" s="112">
        <v>4.5999999999999996</v>
      </c>
      <c r="S17" s="112">
        <v>2.7</v>
      </c>
      <c r="T17" s="112">
        <v>2.7</v>
      </c>
      <c r="U17" s="112">
        <v>2.6</v>
      </c>
      <c r="V17" s="119">
        <v>6</v>
      </c>
      <c r="W17" s="112">
        <v>6.9</v>
      </c>
      <c r="X17" s="112">
        <v>-1.9</v>
      </c>
      <c r="Y17" s="112">
        <v>-12.5</v>
      </c>
      <c r="Z17" s="112">
        <v>-5.4</v>
      </c>
    </row>
    <row r="18" spans="1:26" x14ac:dyDescent="0.25">
      <c r="A18" s="118" t="s">
        <v>850</v>
      </c>
      <c r="B18" s="105" t="s">
        <v>827</v>
      </c>
      <c r="C18" s="105" t="s">
        <v>827</v>
      </c>
      <c r="D18" s="105" t="s">
        <v>827</v>
      </c>
      <c r="E18" s="105" t="s">
        <v>827</v>
      </c>
      <c r="F18" s="105" t="s">
        <v>827</v>
      </c>
      <c r="G18" s="105" t="s">
        <v>827</v>
      </c>
      <c r="H18" s="106">
        <v>24.9</v>
      </c>
      <c r="I18" s="106">
        <v>3.1</v>
      </c>
      <c r="J18" s="106">
        <v>-21.9</v>
      </c>
      <c r="K18" s="106">
        <v>-31.9</v>
      </c>
      <c r="L18" s="106">
        <v>6.5</v>
      </c>
      <c r="M18" s="106">
        <v>0.3</v>
      </c>
      <c r="N18" s="106">
        <v>2.9</v>
      </c>
      <c r="O18" s="106">
        <v>1.1000000000000001</v>
      </c>
      <c r="P18" s="120">
        <v>9</v>
      </c>
      <c r="Q18" s="106">
        <v>-0.3</v>
      </c>
      <c r="R18" s="106">
        <v>-0.1</v>
      </c>
      <c r="S18" s="106">
        <v>-1.8</v>
      </c>
      <c r="T18" s="106">
        <v>-5.7</v>
      </c>
      <c r="U18" s="106">
        <v>0.6</v>
      </c>
      <c r="V18" s="106">
        <v>3.8</v>
      </c>
      <c r="W18" s="106">
        <v>5.7</v>
      </c>
      <c r="X18" s="106">
        <v>8.6999999999999993</v>
      </c>
      <c r="Y18" s="120">
        <v>-1</v>
      </c>
      <c r="Z18" s="120">
        <v>-1</v>
      </c>
    </row>
    <row r="19" spans="1:26" x14ac:dyDescent="0.25">
      <c r="A19" s="118" t="s">
        <v>851</v>
      </c>
      <c r="B19" s="111" t="s">
        <v>827</v>
      </c>
      <c r="C19" s="112">
        <v>1.3</v>
      </c>
      <c r="D19" s="112">
        <v>-2.4</v>
      </c>
      <c r="E19" s="112">
        <v>7.4</v>
      </c>
      <c r="F19" s="119">
        <v>5</v>
      </c>
      <c r="G19" s="119">
        <v>2</v>
      </c>
      <c r="H19" s="112">
        <v>9.4</v>
      </c>
      <c r="I19" s="119">
        <v>2</v>
      </c>
      <c r="J19" s="112">
        <v>-10.4</v>
      </c>
      <c r="K19" s="119">
        <v>-13</v>
      </c>
      <c r="L19" s="112">
        <v>-9.5</v>
      </c>
      <c r="M19" s="112">
        <v>-16.3</v>
      </c>
      <c r="N19" s="112">
        <v>-14.5</v>
      </c>
      <c r="O19" s="112">
        <v>2.1</v>
      </c>
      <c r="P19" s="112">
        <v>15.5</v>
      </c>
      <c r="Q19" s="119">
        <v>7</v>
      </c>
      <c r="R19" s="112">
        <v>3.7</v>
      </c>
      <c r="S19" s="112">
        <v>5.5</v>
      </c>
      <c r="T19" s="112">
        <v>6.7</v>
      </c>
      <c r="U19" s="112">
        <v>-3.2</v>
      </c>
      <c r="V19" s="112">
        <v>-3.9</v>
      </c>
      <c r="W19" s="112">
        <v>3.4</v>
      </c>
      <c r="X19" s="112">
        <v>6.1</v>
      </c>
      <c r="Y19" s="119">
        <v>-6</v>
      </c>
      <c r="Z19" s="112">
        <v>1.6</v>
      </c>
    </row>
    <row r="20" spans="1:26" x14ac:dyDescent="0.25">
      <c r="A20" s="118" t="s">
        <v>852</v>
      </c>
      <c r="B20" s="105" t="s">
        <v>827</v>
      </c>
      <c r="C20" s="120">
        <v>8</v>
      </c>
      <c r="D20" s="106">
        <v>4.8</v>
      </c>
      <c r="E20" s="120">
        <v>-4</v>
      </c>
      <c r="F20" s="106">
        <v>-4.2</v>
      </c>
      <c r="G20" s="106">
        <v>7.9</v>
      </c>
      <c r="H20" s="106">
        <v>4.3</v>
      </c>
      <c r="I20" s="106">
        <v>-0.6</v>
      </c>
      <c r="J20" s="106">
        <v>-5.5</v>
      </c>
      <c r="K20" s="120">
        <v>-5</v>
      </c>
      <c r="L20" s="106">
        <v>5.5</v>
      </c>
      <c r="M20" s="106">
        <v>3.9</v>
      </c>
      <c r="N20" s="106">
        <v>-0.1</v>
      </c>
      <c r="O20" s="106">
        <v>-4.4000000000000004</v>
      </c>
      <c r="P20" s="106">
        <v>-6.6</v>
      </c>
      <c r="Q20" s="106">
        <v>-6.4</v>
      </c>
      <c r="R20" s="120">
        <v>-2</v>
      </c>
      <c r="S20" s="106">
        <v>-1.9</v>
      </c>
      <c r="T20" s="106">
        <v>1.6</v>
      </c>
      <c r="U20" s="106">
        <v>-0.1</v>
      </c>
      <c r="V20" s="106">
        <v>7.9</v>
      </c>
      <c r="W20" s="106">
        <v>-2.4</v>
      </c>
      <c r="X20" s="106">
        <v>5.3</v>
      </c>
      <c r="Y20" s="106">
        <v>4.9000000000000004</v>
      </c>
      <c r="Z20" s="106">
        <v>4.8</v>
      </c>
    </row>
    <row r="21" spans="1:26" x14ac:dyDescent="0.25">
      <c r="A21" s="118" t="s">
        <v>853</v>
      </c>
      <c r="B21" s="111" t="s">
        <v>827</v>
      </c>
      <c r="C21" s="112">
        <v>2.6</v>
      </c>
      <c r="D21" s="112">
        <v>10.3</v>
      </c>
      <c r="E21" s="112">
        <v>11.2</v>
      </c>
      <c r="F21" s="112">
        <v>11.7</v>
      </c>
      <c r="G21" s="112">
        <v>5.8</v>
      </c>
      <c r="H21" s="112">
        <v>10.4</v>
      </c>
      <c r="I21" s="112">
        <v>5.8</v>
      </c>
      <c r="J21" s="112">
        <v>-5.5</v>
      </c>
      <c r="K21" s="112">
        <v>-6.4</v>
      </c>
      <c r="L21" s="112">
        <v>-1.7</v>
      </c>
      <c r="M21" s="112">
        <v>-7.6</v>
      </c>
      <c r="N21" s="112">
        <v>-9.9</v>
      </c>
      <c r="O21" s="112">
        <v>-8.9</v>
      </c>
      <c r="P21" s="112">
        <v>-0.2</v>
      </c>
      <c r="Q21" s="112">
        <v>-0.7</v>
      </c>
      <c r="R21" s="112">
        <v>2.1</v>
      </c>
      <c r="S21" s="112">
        <v>3.2</v>
      </c>
      <c r="T21" s="119">
        <v>4</v>
      </c>
      <c r="U21" s="112">
        <v>0.9</v>
      </c>
      <c r="V21" s="112">
        <v>3.7</v>
      </c>
      <c r="W21" s="112">
        <v>-1.4</v>
      </c>
      <c r="X21" s="119">
        <v>3</v>
      </c>
      <c r="Y21" s="112">
        <v>-3.9</v>
      </c>
      <c r="Z21" s="112">
        <v>2.2999999999999998</v>
      </c>
    </row>
    <row r="22" spans="1:26" x14ac:dyDescent="0.25">
      <c r="A22" s="118" t="s">
        <v>854</v>
      </c>
      <c r="B22" s="105" t="s">
        <v>827</v>
      </c>
      <c r="C22" s="106">
        <v>3.4</v>
      </c>
      <c r="D22" s="106">
        <v>4.4000000000000004</v>
      </c>
      <c r="E22" s="106">
        <v>9.1</v>
      </c>
      <c r="F22" s="106">
        <v>11.3</v>
      </c>
      <c r="G22" s="106">
        <v>11.9</v>
      </c>
      <c r="H22" s="120">
        <v>7</v>
      </c>
      <c r="I22" s="120">
        <v>2</v>
      </c>
      <c r="J22" s="106">
        <v>-1.8</v>
      </c>
      <c r="K22" s="106">
        <v>-6.5</v>
      </c>
      <c r="L22" s="106">
        <v>2.2000000000000002</v>
      </c>
      <c r="M22" s="120">
        <v>4</v>
      </c>
      <c r="N22" s="106">
        <v>-1.4</v>
      </c>
      <c r="O22" s="106">
        <v>-1.5</v>
      </c>
      <c r="P22" s="106">
        <v>-2.6</v>
      </c>
      <c r="Q22" s="106">
        <v>-2.1</v>
      </c>
      <c r="R22" s="106">
        <v>-0.3</v>
      </c>
      <c r="S22" s="106">
        <v>0.9</v>
      </c>
      <c r="T22" s="106">
        <v>0.9</v>
      </c>
      <c r="U22" s="106">
        <v>0.7</v>
      </c>
      <c r="V22" s="120">
        <v>4</v>
      </c>
      <c r="W22" s="106">
        <v>1.2</v>
      </c>
      <c r="X22" s="106">
        <v>1.6</v>
      </c>
      <c r="Y22" s="106">
        <v>-6.9</v>
      </c>
      <c r="Z22" s="106">
        <v>-7.7</v>
      </c>
    </row>
    <row r="23" spans="1:26" x14ac:dyDescent="0.25">
      <c r="A23" s="118" t="s">
        <v>855</v>
      </c>
      <c r="B23" s="111" t="s">
        <v>827</v>
      </c>
      <c r="C23" s="119">
        <v>-9</v>
      </c>
      <c r="D23" s="112">
        <v>4.0999999999999996</v>
      </c>
      <c r="E23" s="112">
        <v>-3.9</v>
      </c>
      <c r="F23" s="112">
        <v>2.7</v>
      </c>
      <c r="G23" s="112">
        <v>4.5999999999999996</v>
      </c>
      <c r="H23" s="112">
        <v>11.7</v>
      </c>
      <c r="I23" s="112">
        <v>2.6</v>
      </c>
      <c r="J23" s="112">
        <v>-1.9</v>
      </c>
      <c r="K23" s="119">
        <v>-4</v>
      </c>
      <c r="L23" s="112">
        <v>-8.1999999999999993</v>
      </c>
      <c r="M23" s="112">
        <v>-1.2</v>
      </c>
      <c r="N23" s="112">
        <v>-0.7</v>
      </c>
      <c r="O23" s="112">
        <v>-4.2</v>
      </c>
      <c r="P23" s="112">
        <v>-2.8</v>
      </c>
      <c r="Q23" s="112">
        <v>-2.2000000000000002</v>
      </c>
      <c r="R23" s="112">
        <v>-4.5</v>
      </c>
      <c r="S23" s="119">
        <v>0</v>
      </c>
      <c r="T23" s="112">
        <v>-0.6</v>
      </c>
      <c r="U23" s="112">
        <v>2.8</v>
      </c>
      <c r="V23" s="119">
        <v>5</v>
      </c>
      <c r="W23" s="119">
        <v>-5</v>
      </c>
      <c r="X23" s="112">
        <v>2.9</v>
      </c>
      <c r="Y23" s="112">
        <v>-0.6</v>
      </c>
      <c r="Z23" s="112">
        <v>-1.4</v>
      </c>
    </row>
    <row r="24" spans="1:26" x14ac:dyDescent="0.25">
      <c r="A24" s="118" t="s">
        <v>856</v>
      </c>
      <c r="B24" s="105" t="s">
        <v>827</v>
      </c>
      <c r="C24" s="106">
        <v>0.8</v>
      </c>
      <c r="D24" s="106">
        <v>7.5</v>
      </c>
      <c r="E24" s="106">
        <v>2.9</v>
      </c>
      <c r="F24" s="106">
        <v>2.9</v>
      </c>
      <c r="G24" s="106">
        <v>4.4000000000000004</v>
      </c>
      <c r="H24" s="106">
        <v>2.4</v>
      </c>
      <c r="I24" s="106">
        <v>2.2000000000000002</v>
      </c>
      <c r="J24" s="106">
        <v>1.5</v>
      </c>
      <c r="K24" s="106">
        <v>1.7</v>
      </c>
      <c r="L24" s="106">
        <v>1.7</v>
      </c>
      <c r="M24" s="106">
        <v>-0.2</v>
      </c>
      <c r="N24" s="106">
        <v>0.5</v>
      </c>
      <c r="O24" s="106">
        <v>-6.5</v>
      </c>
      <c r="P24" s="106">
        <v>-5.4</v>
      </c>
      <c r="Q24" s="120">
        <v>-5</v>
      </c>
      <c r="R24" s="106">
        <v>-1.2</v>
      </c>
      <c r="S24" s="106">
        <v>-3.3</v>
      </c>
      <c r="T24" s="106">
        <v>-2.2000000000000002</v>
      </c>
      <c r="U24" s="120">
        <v>-1</v>
      </c>
      <c r="V24" s="120">
        <v>3</v>
      </c>
      <c r="W24" s="106">
        <v>-2.9</v>
      </c>
      <c r="X24" s="106">
        <v>-2.5</v>
      </c>
      <c r="Y24" s="106">
        <v>-3.7</v>
      </c>
      <c r="Z24" s="106">
        <v>0.1</v>
      </c>
    </row>
    <row r="25" spans="1:26" x14ac:dyDescent="0.25">
      <c r="A25" s="118" t="s">
        <v>857</v>
      </c>
      <c r="B25" s="111" t="s">
        <v>827</v>
      </c>
      <c r="C25" s="112">
        <v>-3.9</v>
      </c>
      <c r="D25" s="119">
        <v>4</v>
      </c>
      <c r="E25" s="112">
        <v>3.2</v>
      </c>
      <c r="F25" s="112">
        <v>0.3</v>
      </c>
      <c r="G25" s="112">
        <v>0.5</v>
      </c>
      <c r="H25" s="112">
        <v>5.4</v>
      </c>
      <c r="I25" s="112">
        <v>6.5</v>
      </c>
      <c r="J25" s="112">
        <v>-4.0999999999999996</v>
      </c>
      <c r="K25" s="112">
        <v>-5.7</v>
      </c>
      <c r="L25" s="112">
        <v>-5.7</v>
      </c>
      <c r="M25" s="112">
        <v>-1.6</v>
      </c>
      <c r="N25" s="112">
        <v>0.7</v>
      </c>
      <c r="O25" s="112">
        <v>-0.2</v>
      </c>
      <c r="P25" s="112">
        <v>6.3</v>
      </c>
      <c r="Q25" s="112">
        <v>-1.4</v>
      </c>
      <c r="R25" s="112">
        <v>-4.2</v>
      </c>
      <c r="S25" s="112">
        <v>-0.4</v>
      </c>
      <c r="T25" s="112">
        <v>-6.4</v>
      </c>
      <c r="U25" s="119">
        <v>-1</v>
      </c>
      <c r="V25" s="112">
        <v>3.4</v>
      </c>
      <c r="W25" s="112">
        <v>-6.3</v>
      </c>
      <c r="X25" s="112">
        <v>1.3</v>
      </c>
      <c r="Y25" s="112">
        <v>3.2</v>
      </c>
      <c r="Z25" s="112">
        <v>0.6</v>
      </c>
    </row>
    <row r="26" spans="1:26" x14ac:dyDescent="0.25">
      <c r="A26" s="118" t="s">
        <v>858</v>
      </c>
      <c r="B26" s="105" t="s">
        <v>827</v>
      </c>
      <c r="C26" s="106">
        <v>-7.3</v>
      </c>
      <c r="D26" s="106">
        <v>29.1</v>
      </c>
      <c r="E26" s="106">
        <v>7.5</v>
      </c>
      <c r="F26" s="106">
        <v>-14.1</v>
      </c>
      <c r="G26" s="106">
        <v>36.700000000000003</v>
      </c>
      <c r="H26" s="120">
        <v>-8</v>
      </c>
      <c r="I26" s="106">
        <v>10.5</v>
      </c>
      <c r="J26" s="106">
        <v>-15.9</v>
      </c>
      <c r="K26" s="120">
        <v>-26</v>
      </c>
      <c r="L26" s="120">
        <v>-7</v>
      </c>
      <c r="M26" s="106">
        <v>7.8</v>
      </c>
      <c r="N26" s="106">
        <v>-4.4000000000000004</v>
      </c>
      <c r="O26" s="106">
        <v>2.2000000000000002</v>
      </c>
      <c r="P26" s="106">
        <v>0.4</v>
      </c>
      <c r="Q26" s="106">
        <v>-9.3000000000000007</v>
      </c>
      <c r="R26" s="106">
        <v>2.2000000000000002</v>
      </c>
      <c r="S26" s="120">
        <v>1</v>
      </c>
      <c r="T26" s="106">
        <v>0.9</v>
      </c>
      <c r="U26" s="106">
        <v>2.1</v>
      </c>
      <c r="V26" s="106">
        <v>0.9</v>
      </c>
      <c r="W26" s="106">
        <v>0.7</v>
      </c>
      <c r="X26" s="106">
        <v>3.7</v>
      </c>
      <c r="Y26" s="106">
        <v>-2.1</v>
      </c>
      <c r="Z26" s="106">
        <v>-3.8</v>
      </c>
    </row>
    <row r="27" spans="1:26" x14ac:dyDescent="0.25">
      <c r="A27" s="118" t="s">
        <v>859</v>
      </c>
      <c r="B27" s="111" t="s">
        <v>827</v>
      </c>
      <c r="C27" s="112">
        <v>7.3</v>
      </c>
      <c r="D27" s="112">
        <v>-1.4</v>
      </c>
      <c r="E27" s="119">
        <v>1</v>
      </c>
      <c r="F27" s="112">
        <v>-3.2</v>
      </c>
      <c r="G27" s="112">
        <v>-4.7</v>
      </c>
      <c r="H27" s="112">
        <v>25.7</v>
      </c>
      <c r="I27" s="112">
        <v>12.6</v>
      </c>
      <c r="J27" s="112">
        <v>-11.3</v>
      </c>
      <c r="K27" s="112">
        <v>-24.9</v>
      </c>
      <c r="L27" s="112">
        <v>-8.1</v>
      </c>
      <c r="M27" s="119">
        <v>0</v>
      </c>
      <c r="N27" s="112">
        <v>-3.6</v>
      </c>
      <c r="O27" s="112">
        <v>-4.8</v>
      </c>
      <c r="P27" s="119">
        <v>3</v>
      </c>
      <c r="Q27" s="112">
        <v>-1.4</v>
      </c>
      <c r="R27" s="112">
        <v>-2.9</v>
      </c>
      <c r="S27" s="112">
        <v>5.9</v>
      </c>
      <c r="T27" s="112">
        <v>-1.3</v>
      </c>
      <c r="U27" s="112">
        <v>-3.1</v>
      </c>
      <c r="V27" s="112">
        <v>-2.2000000000000002</v>
      </c>
      <c r="W27" s="112">
        <v>4.4000000000000004</v>
      </c>
      <c r="X27" s="112">
        <v>5.8</v>
      </c>
      <c r="Y27" s="112">
        <v>1.2</v>
      </c>
      <c r="Z27" s="112">
        <v>2.2999999999999998</v>
      </c>
    </row>
    <row r="28" spans="1:26" x14ac:dyDescent="0.25">
      <c r="A28" s="118" t="s">
        <v>860</v>
      </c>
      <c r="B28" s="105" t="s">
        <v>827</v>
      </c>
      <c r="C28" s="120">
        <v>8</v>
      </c>
      <c r="D28" s="120">
        <v>1</v>
      </c>
      <c r="E28" s="106">
        <v>8.6</v>
      </c>
      <c r="F28" s="120">
        <v>11</v>
      </c>
      <c r="G28" s="106">
        <v>20.3</v>
      </c>
      <c r="H28" s="106">
        <v>2.1</v>
      </c>
      <c r="I28" s="106">
        <v>-1.6</v>
      </c>
      <c r="J28" s="106">
        <v>-0.6</v>
      </c>
      <c r="K28" s="106">
        <v>-3.5</v>
      </c>
      <c r="L28" s="106">
        <v>2.9</v>
      </c>
      <c r="M28" s="106">
        <v>0.9</v>
      </c>
      <c r="N28" s="106">
        <v>1.1000000000000001</v>
      </c>
      <c r="O28" s="106">
        <v>1.1000000000000001</v>
      </c>
      <c r="P28" s="106">
        <v>3.2</v>
      </c>
      <c r="Q28" s="106">
        <v>5.5</v>
      </c>
      <c r="R28" s="106">
        <v>6.1</v>
      </c>
      <c r="S28" s="120">
        <v>1</v>
      </c>
      <c r="T28" s="106">
        <v>3.9</v>
      </c>
      <c r="U28" s="120">
        <v>6</v>
      </c>
      <c r="V28" s="106">
        <v>7.4</v>
      </c>
      <c r="W28" s="106">
        <v>12.3</v>
      </c>
      <c r="X28" s="106">
        <v>4.5</v>
      </c>
      <c r="Y28" s="120">
        <v>-14</v>
      </c>
      <c r="Z28" s="106">
        <v>-9.3000000000000007</v>
      </c>
    </row>
    <row r="29" spans="1:26" x14ac:dyDescent="0.25">
      <c r="A29" s="118" t="s">
        <v>861</v>
      </c>
      <c r="B29" s="111" t="s">
        <v>827</v>
      </c>
      <c r="C29" s="112">
        <v>3.6</v>
      </c>
      <c r="D29" s="119">
        <v>2</v>
      </c>
      <c r="E29" s="112">
        <v>6.4</v>
      </c>
      <c r="F29" s="112">
        <v>-3.3</v>
      </c>
      <c r="G29" s="119">
        <v>-5</v>
      </c>
      <c r="H29" s="119">
        <v>-1</v>
      </c>
      <c r="I29" s="112">
        <v>5.2</v>
      </c>
      <c r="J29" s="112">
        <v>-1.6</v>
      </c>
      <c r="K29" s="112">
        <v>-5.2</v>
      </c>
      <c r="L29" s="112">
        <v>-5.2</v>
      </c>
      <c r="M29" s="112">
        <v>-9.1999999999999993</v>
      </c>
      <c r="N29" s="112">
        <v>-5.8</v>
      </c>
      <c r="O29" s="112">
        <v>-5.8</v>
      </c>
      <c r="P29" s="112">
        <v>-0.9</v>
      </c>
      <c r="Q29" s="112">
        <v>7.6</v>
      </c>
      <c r="R29" s="112">
        <v>7.1</v>
      </c>
      <c r="S29" s="112">
        <v>2.2000000000000002</v>
      </c>
      <c r="T29" s="112">
        <v>2.9</v>
      </c>
      <c r="U29" s="112">
        <v>5.6</v>
      </c>
      <c r="V29" s="112">
        <v>0.7</v>
      </c>
      <c r="W29" s="112">
        <v>1.7</v>
      </c>
      <c r="X29" s="112">
        <v>2.9</v>
      </c>
      <c r="Y29" s="112">
        <v>-8.9</v>
      </c>
      <c r="Z29" s="119">
        <v>2</v>
      </c>
    </row>
    <row r="30" spans="1:26" x14ac:dyDescent="0.25">
      <c r="A30" s="118" t="s">
        <v>696</v>
      </c>
      <c r="B30" s="105" t="s">
        <v>827</v>
      </c>
      <c r="C30" s="106">
        <v>8.3000000000000007</v>
      </c>
      <c r="D30" s="106">
        <v>8.9</v>
      </c>
      <c r="E30" s="106">
        <v>11.4</v>
      </c>
      <c r="F30" s="106">
        <v>14.4</v>
      </c>
      <c r="G30" s="106">
        <v>3.8</v>
      </c>
      <c r="H30" s="106">
        <v>12.8</v>
      </c>
      <c r="I30" s="106">
        <v>13.2</v>
      </c>
      <c r="J30" s="106">
        <v>8.8000000000000007</v>
      </c>
      <c r="K30" s="106">
        <v>-5.8</v>
      </c>
      <c r="L30" s="120">
        <v>-4</v>
      </c>
      <c r="M30" s="106">
        <v>-5.9</v>
      </c>
      <c r="N30" s="106">
        <v>-0.6</v>
      </c>
      <c r="O30" s="106">
        <v>-5.4</v>
      </c>
      <c r="P30" s="106">
        <v>-0.2</v>
      </c>
      <c r="Q30" s="106">
        <v>-0.8</v>
      </c>
      <c r="R30" s="106">
        <v>0.2</v>
      </c>
      <c r="S30" s="106">
        <v>-0.6</v>
      </c>
      <c r="T30" s="106">
        <v>-0.4</v>
      </c>
      <c r="U30" s="106">
        <v>0.2</v>
      </c>
      <c r="V30" s="106">
        <v>-0.8</v>
      </c>
      <c r="W30" s="106">
        <v>-4.2</v>
      </c>
      <c r="X30" s="106">
        <v>0.9</v>
      </c>
      <c r="Y30" s="106">
        <v>-2.2000000000000002</v>
      </c>
      <c r="Z30" s="106">
        <v>-4.4000000000000004</v>
      </c>
    </row>
    <row r="31" spans="1:26" x14ac:dyDescent="0.25">
      <c r="A31" s="118" t="s">
        <v>862</v>
      </c>
      <c r="B31" s="111" t="s">
        <v>827</v>
      </c>
      <c r="C31" s="112">
        <v>0.7</v>
      </c>
      <c r="D31" s="119">
        <v>2</v>
      </c>
      <c r="E31" s="112">
        <v>0.6</v>
      </c>
      <c r="F31" s="112">
        <v>2.2999999999999998</v>
      </c>
      <c r="G31" s="112">
        <v>3.3</v>
      </c>
      <c r="H31" s="112">
        <v>-2.2000000000000002</v>
      </c>
      <c r="I31" s="112">
        <v>0.6</v>
      </c>
      <c r="J31" s="112">
        <v>-1.2</v>
      </c>
      <c r="K31" s="112">
        <v>-5.7</v>
      </c>
      <c r="L31" s="112">
        <v>-3.2</v>
      </c>
      <c r="M31" s="112">
        <v>-3.2</v>
      </c>
      <c r="N31" s="112">
        <v>-6.8</v>
      </c>
      <c r="O31" s="119">
        <v>-6</v>
      </c>
      <c r="P31" s="112">
        <v>-1.1000000000000001</v>
      </c>
      <c r="Q31" s="112">
        <v>1.8</v>
      </c>
      <c r="R31" s="112">
        <v>2.9</v>
      </c>
      <c r="S31" s="112">
        <v>5.7</v>
      </c>
      <c r="T31" s="112">
        <v>4.4000000000000004</v>
      </c>
      <c r="U31" s="112">
        <v>2.2999999999999998</v>
      </c>
      <c r="V31" s="112">
        <v>4.5</v>
      </c>
      <c r="W31" s="112">
        <v>7.7</v>
      </c>
      <c r="X31" s="119">
        <v>6</v>
      </c>
      <c r="Y31" s="112">
        <v>-8.6999999999999993</v>
      </c>
      <c r="Z31" s="112">
        <v>2.2999999999999998</v>
      </c>
    </row>
    <row r="32" spans="1:26" x14ac:dyDescent="0.25">
      <c r="A32" s="118" t="s">
        <v>863</v>
      </c>
      <c r="B32" s="105" t="s">
        <v>827</v>
      </c>
      <c r="C32" s="106">
        <v>-0.2</v>
      </c>
      <c r="D32" s="106">
        <v>-0.9</v>
      </c>
      <c r="E32" s="120">
        <v>-3</v>
      </c>
      <c r="F32" s="106">
        <v>-4.3</v>
      </c>
      <c r="G32" s="106">
        <v>8.6999999999999993</v>
      </c>
      <c r="H32" s="106">
        <v>-0.6</v>
      </c>
      <c r="I32" s="106">
        <v>-0.6</v>
      </c>
      <c r="J32" s="106">
        <v>-1.9</v>
      </c>
      <c r="K32" s="106">
        <v>-0.1</v>
      </c>
      <c r="L32" s="106">
        <v>0.7</v>
      </c>
      <c r="M32" s="120">
        <v>4</v>
      </c>
      <c r="N32" s="106">
        <v>2.5</v>
      </c>
      <c r="O32" s="106">
        <v>5.6</v>
      </c>
      <c r="P32" s="106">
        <v>1.9</v>
      </c>
      <c r="Q32" s="106">
        <v>4.0999999999999996</v>
      </c>
      <c r="R32" s="106">
        <v>3.9</v>
      </c>
      <c r="S32" s="106">
        <v>2.9</v>
      </c>
      <c r="T32" s="106">
        <v>2.7</v>
      </c>
      <c r="U32" s="106">
        <v>3.9</v>
      </c>
      <c r="V32" s="106">
        <v>6.9</v>
      </c>
      <c r="W32" s="106">
        <v>5.6</v>
      </c>
      <c r="X32" s="106">
        <v>3.2</v>
      </c>
      <c r="Y32" s="106">
        <v>-8.4</v>
      </c>
      <c r="Z32" s="120">
        <v>-7</v>
      </c>
    </row>
    <row r="33" spans="1:26" x14ac:dyDescent="0.25">
      <c r="A33" s="118" t="s">
        <v>864</v>
      </c>
      <c r="B33" s="111" t="s">
        <v>827</v>
      </c>
      <c r="C33" s="111" t="s">
        <v>827</v>
      </c>
      <c r="D33" s="111" t="s">
        <v>827</v>
      </c>
      <c r="E33" s="111" t="s">
        <v>827</v>
      </c>
      <c r="F33" s="111" t="s">
        <v>827</v>
      </c>
      <c r="G33" s="111" t="s">
        <v>827</v>
      </c>
      <c r="H33" s="112">
        <v>28.7</v>
      </c>
      <c r="I33" s="112">
        <v>38.799999999999997</v>
      </c>
      <c r="J33" s="112">
        <v>-8.5</v>
      </c>
      <c r="K33" s="119">
        <v>-10</v>
      </c>
      <c r="L33" s="112">
        <v>-9.6999999999999993</v>
      </c>
      <c r="M33" s="112">
        <v>-4.5</v>
      </c>
      <c r="N33" s="112">
        <v>-7.5</v>
      </c>
      <c r="O33" s="112">
        <v>-5.9</v>
      </c>
      <c r="P33" s="112">
        <v>-4.4000000000000004</v>
      </c>
      <c r="Q33" s="112">
        <v>-1.5</v>
      </c>
      <c r="R33" s="112">
        <v>-2.6</v>
      </c>
      <c r="S33" s="112">
        <v>-1.3</v>
      </c>
      <c r="T33" s="112">
        <v>0.5</v>
      </c>
      <c r="U33" s="112">
        <v>1.3</v>
      </c>
      <c r="V33" s="112">
        <v>0.4</v>
      </c>
      <c r="W33" s="119">
        <v>4</v>
      </c>
      <c r="X33" s="112">
        <v>-0.2</v>
      </c>
      <c r="Y33" s="112">
        <v>-4.4000000000000004</v>
      </c>
      <c r="Z33" s="119">
        <v>3</v>
      </c>
    </row>
    <row r="34" spans="1:26" x14ac:dyDescent="0.25">
      <c r="A34" s="118" t="s">
        <v>704</v>
      </c>
      <c r="B34" s="105" t="s">
        <v>827</v>
      </c>
      <c r="C34" s="106">
        <v>0.5</v>
      </c>
      <c r="D34" s="106">
        <v>-3.7</v>
      </c>
      <c r="E34" s="106">
        <v>-1.4</v>
      </c>
      <c r="F34" s="106">
        <v>-2.8</v>
      </c>
      <c r="G34" s="106">
        <v>1.5</v>
      </c>
      <c r="H34" s="106">
        <v>-0.6</v>
      </c>
      <c r="I34" s="106">
        <v>-2.7</v>
      </c>
      <c r="J34" s="106">
        <v>-2.8</v>
      </c>
      <c r="K34" s="120">
        <v>-2</v>
      </c>
      <c r="L34" s="106">
        <v>-0.2</v>
      </c>
      <c r="M34" s="106">
        <v>-1.9</v>
      </c>
      <c r="N34" s="106">
        <v>-3.9</v>
      </c>
      <c r="O34" s="106">
        <v>-1.8</v>
      </c>
      <c r="P34" s="120">
        <v>4</v>
      </c>
      <c r="Q34" s="106">
        <v>-0.8</v>
      </c>
      <c r="R34" s="106">
        <v>3.5</v>
      </c>
      <c r="S34" s="106">
        <v>6.1</v>
      </c>
      <c r="T34" s="106">
        <v>5.3</v>
      </c>
      <c r="U34" s="106">
        <v>5.2</v>
      </c>
      <c r="V34" s="106">
        <v>9.3000000000000007</v>
      </c>
      <c r="W34" s="106">
        <v>3.2</v>
      </c>
      <c r="X34" s="106">
        <v>4.3</v>
      </c>
      <c r="Y34" s="106">
        <v>0.7</v>
      </c>
      <c r="Z34" s="120">
        <v>0.1</v>
      </c>
    </row>
    <row r="35" spans="1:26" x14ac:dyDescent="0.25">
      <c r="A35" s="118" t="s">
        <v>865</v>
      </c>
      <c r="B35" s="111" t="s">
        <v>827</v>
      </c>
      <c r="C35" s="111" t="s">
        <v>827</v>
      </c>
      <c r="D35" s="111" t="s">
        <v>827</v>
      </c>
      <c r="E35" s="112">
        <v>33.700000000000003</v>
      </c>
      <c r="F35" s="112">
        <v>7.6</v>
      </c>
      <c r="G35" s="112">
        <v>20.7</v>
      </c>
      <c r="H35" s="112">
        <v>8.1999999999999993</v>
      </c>
      <c r="I35" s="112">
        <v>51.5</v>
      </c>
      <c r="J35" s="112">
        <v>-10.6</v>
      </c>
      <c r="K35" s="112">
        <v>-26.4</v>
      </c>
      <c r="L35" s="112">
        <v>-14.6</v>
      </c>
      <c r="M35" s="112">
        <v>-17.2</v>
      </c>
      <c r="N35" s="119">
        <v>-9</v>
      </c>
      <c r="O35" s="112">
        <v>-1.3</v>
      </c>
      <c r="P35" s="112">
        <v>-4.9000000000000004</v>
      </c>
      <c r="Q35" s="112">
        <v>-4.3</v>
      </c>
      <c r="R35" s="112">
        <v>-4.2</v>
      </c>
      <c r="S35" s="119">
        <v>-8</v>
      </c>
      <c r="T35" s="112">
        <v>-2.7</v>
      </c>
      <c r="U35" s="112">
        <v>-12.9</v>
      </c>
      <c r="V35" s="112">
        <v>0.5</v>
      </c>
      <c r="W35" s="112">
        <v>-4.2</v>
      </c>
      <c r="X35" s="112">
        <v>-6.2</v>
      </c>
      <c r="Y35" s="112">
        <v>-9.6999999999999993</v>
      </c>
      <c r="Z35" s="112">
        <v>-8.3000000000000007</v>
      </c>
    </row>
    <row r="36" spans="1:26" x14ac:dyDescent="0.25">
      <c r="A36" s="118" t="s">
        <v>828</v>
      </c>
      <c r="B36" s="105" t="s">
        <v>827</v>
      </c>
      <c r="C36" s="106">
        <v>-4.8</v>
      </c>
      <c r="D36" s="106">
        <v>-6.4</v>
      </c>
      <c r="E36" s="106">
        <v>1.7</v>
      </c>
      <c r="F36" s="106">
        <v>2.9</v>
      </c>
      <c r="G36" s="106">
        <v>8.3000000000000007</v>
      </c>
      <c r="H36" s="106">
        <v>11.2</v>
      </c>
      <c r="I36" s="106">
        <v>13.8</v>
      </c>
      <c r="J36" s="106">
        <v>-1.2</v>
      </c>
      <c r="K36" s="106">
        <v>-8.8000000000000007</v>
      </c>
      <c r="L36" s="106">
        <v>-1.3</v>
      </c>
      <c r="M36" s="106">
        <v>0.8</v>
      </c>
      <c r="N36" s="106">
        <v>-4.5999999999999996</v>
      </c>
      <c r="O36" s="106">
        <v>-4.5</v>
      </c>
      <c r="P36" s="106">
        <v>-7.2</v>
      </c>
      <c r="Q36" s="106">
        <v>-1.1000000000000001</v>
      </c>
      <c r="R36" s="120">
        <v>-1</v>
      </c>
      <c r="S36" s="106">
        <v>3.4</v>
      </c>
      <c r="T36" s="106">
        <v>2.7</v>
      </c>
      <c r="U36" s="120">
        <v>1</v>
      </c>
      <c r="V36" s="106">
        <v>-0.2</v>
      </c>
      <c r="W36" s="106">
        <v>3.3</v>
      </c>
      <c r="X36" s="106">
        <v>5.6</v>
      </c>
      <c r="Y36" s="106">
        <v>-0.6</v>
      </c>
      <c r="Z36" s="106">
        <v>1.6</v>
      </c>
    </row>
    <row r="37" spans="1:26" x14ac:dyDescent="0.25">
      <c r="A37" s="118" t="s">
        <v>866</v>
      </c>
      <c r="B37" s="111" t="s">
        <v>827</v>
      </c>
      <c r="C37" s="111" t="s">
        <v>827</v>
      </c>
      <c r="D37" s="111" t="s">
        <v>827</v>
      </c>
      <c r="E37" s="112">
        <v>31.5</v>
      </c>
      <c r="F37" s="112">
        <v>2.8</v>
      </c>
      <c r="G37" s="112">
        <v>-15.1</v>
      </c>
      <c r="H37" s="112">
        <v>5.8</v>
      </c>
      <c r="I37" s="112">
        <v>14.6</v>
      </c>
      <c r="J37" s="112">
        <v>5.6</v>
      </c>
      <c r="K37" s="112">
        <v>-14.1</v>
      </c>
      <c r="L37" s="112">
        <v>-6.7</v>
      </c>
      <c r="M37" s="112">
        <v>-2.5</v>
      </c>
      <c r="N37" s="112">
        <v>-5.3</v>
      </c>
      <c r="O37" s="112">
        <v>-0.2</v>
      </c>
      <c r="P37" s="112">
        <v>-0.9</v>
      </c>
      <c r="Q37" s="112">
        <v>0.2</v>
      </c>
      <c r="R37" s="112">
        <v>3.9</v>
      </c>
      <c r="S37" s="112">
        <v>1.3</v>
      </c>
      <c r="T37" s="112">
        <v>-1.3</v>
      </c>
      <c r="U37" s="112">
        <v>3.6</v>
      </c>
      <c r="V37" s="112">
        <v>5.2</v>
      </c>
      <c r="W37" s="112">
        <v>-0.5</v>
      </c>
      <c r="X37" s="112">
        <v>3.4</v>
      </c>
      <c r="Y37" s="112">
        <v>-8.3000000000000007</v>
      </c>
      <c r="Z37" s="112">
        <v>-3.5</v>
      </c>
    </row>
    <row r="38" spans="1:26" x14ac:dyDescent="0.25">
      <c r="A38" s="118" t="s">
        <v>867</v>
      </c>
      <c r="B38" s="105" t="s">
        <v>827</v>
      </c>
      <c r="C38" s="106">
        <v>-5.5</v>
      </c>
      <c r="D38" s="106">
        <v>1.6</v>
      </c>
      <c r="E38" s="106">
        <v>1.5</v>
      </c>
      <c r="F38" s="120">
        <v>3</v>
      </c>
      <c r="G38" s="106">
        <v>5.2</v>
      </c>
      <c r="H38" s="106">
        <v>3.1</v>
      </c>
      <c r="I38" s="106">
        <v>0.5</v>
      </c>
      <c r="J38" s="106">
        <v>-4.7</v>
      </c>
      <c r="K38" s="120">
        <v>-1</v>
      </c>
      <c r="L38" s="106">
        <v>2.5</v>
      </c>
      <c r="M38" s="106">
        <v>-0.8</v>
      </c>
      <c r="N38" s="106">
        <v>-0.4</v>
      </c>
      <c r="O38" s="106">
        <v>-0.5</v>
      </c>
      <c r="P38" s="106">
        <v>-1.1000000000000001</v>
      </c>
      <c r="Q38" s="106">
        <v>-1.8</v>
      </c>
      <c r="R38" s="106">
        <v>0.1</v>
      </c>
      <c r="S38" s="106">
        <v>-0.6</v>
      </c>
      <c r="T38" s="106">
        <v>-2.2999999999999998</v>
      </c>
      <c r="U38" s="120">
        <v>-3</v>
      </c>
      <c r="V38" s="106">
        <v>0.5</v>
      </c>
      <c r="W38" s="106">
        <v>0.9</v>
      </c>
      <c r="X38" s="120">
        <v>-3</v>
      </c>
      <c r="Y38" s="106">
        <v>-12.1</v>
      </c>
      <c r="Z38" s="106">
        <v>-4.7</v>
      </c>
    </row>
    <row r="39" spans="1:26" x14ac:dyDescent="0.25">
      <c r="A39" s="118" t="s">
        <v>868</v>
      </c>
      <c r="B39" s="111" t="s">
        <v>827</v>
      </c>
      <c r="C39" s="112">
        <v>0.8</v>
      </c>
      <c r="D39" s="112">
        <v>0.3</v>
      </c>
      <c r="E39" s="112">
        <v>3.3</v>
      </c>
      <c r="F39" s="112">
        <v>7.5</v>
      </c>
      <c r="G39" s="112">
        <v>6.1</v>
      </c>
      <c r="H39" s="112">
        <v>6.8</v>
      </c>
      <c r="I39" s="112">
        <v>6.1</v>
      </c>
      <c r="J39" s="112">
        <v>-3.7</v>
      </c>
      <c r="K39" s="112">
        <v>0.4</v>
      </c>
      <c r="L39" s="112">
        <v>4.7</v>
      </c>
      <c r="M39" s="112">
        <v>-1.1000000000000001</v>
      </c>
      <c r="N39" s="112">
        <v>-2.1</v>
      </c>
      <c r="O39" s="112">
        <v>3.3</v>
      </c>
      <c r="P39" s="112">
        <v>6.7</v>
      </c>
      <c r="Q39" s="112">
        <v>9.8000000000000007</v>
      </c>
      <c r="R39" s="112">
        <v>4.0999999999999996</v>
      </c>
      <c r="S39" s="112">
        <v>4.0999999999999996</v>
      </c>
      <c r="T39" s="112">
        <v>-3.8</v>
      </c>
      <c r="U39" s="112">
        <v>-0.4</v>
      </c>
      <c r="V39" s="112">
        <v>3.7</v>
      </c>
      <c r="W39" s="112">
        <v>4.0999999999999996</v>
      </c>
      <c r="X39" s="112">
        <v>-2.2000000000000002</v>
      </c>
      <c r="Y39" s="112">
        <v>-10.199999999999999</v>
      </c>
      <c r="Z39" s="112">
        <v>-3.1</v>
      </c>
    </row>
    <row r="41" spans="1:26" x14ac:dyDescent="0.25">
      <c r="A41" s="100" t="s">
        <v>830</v>
      </c>
    </row>
    <row r="42" spans="1:26" x14ac:dyDescent="0.25">
      <c r="A42" s="100" t="s">
        <v>827</v>
      </c>
      <c r="B42" s="99" t="s">
        <v>831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M120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9" customWidth="1"/>
    <col min="3" max="3" width="7" customWidth="1"/>
    <col min="4" max="4" width="12" customWidth="1"/>
  </cols>
  <sheetData>
    <row r="1" spans="1:65" ht="16.5" customHeight="1" x14ac:dyDescent="0.3">
      <c r="A1" s="147" t="s">
        <v>911</v>
      </c>
      <c r="BM1" s="16" t="s">
        <v>62</v>
      </c>
    </row>
    <row r="2" spans="1:65" ht="23.85" customHeight="1" x14ac:dyDescent="0.25">
      <c r="A2" s="4" t="s">
        <v>912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BM2" s="18" t="s">
        <v>63</v>
      </c>
    </row>
    <row r="3" spans="1:65" x14ac:dyDescent="0.25">
      <c r="D3" s="149" t="s">
        <v>913</v>
      </c>
      <c r="E3" s="150">
        <v>102</v>
      </c>
      <c r="G3" s="149" t="s">
        <v>914</v>
      </c>
      <c r="H3" s="150">
        <v>102</v>
      </c>
      <c r="BM3" s="21" t="s">
        <v>915</v>
      </c>
    </row>
    <row r="4" spans="1:65" ht="96" customHeight="1" x14ac:dyDescent="0.25">
      <c r="A4" s="151" t="s">
        <v>916</v>
      </c>
      <c r="B4" s="151" t="s">
        <v>917</v>
      </c>
      <c r="C4" s="151" t="s">
        <v>227</v>
      </c>
      <c r="D4" s="151" t="s">
        <v>918</v>
      </c>
      <c r="E4" s="151" t="s">
        <v>919</v>
      </c>
      <c r="F4" s="151" t="s">
        <v>920</v>
      </c>
      <c r="G4" s="151" t="s">
        <v>921</v>
      </c>
      <c r="H4" s="151" t="s">
        <v>922</v>
      </c>
      <c r="I4" s="151" t="s">
        <v>923</v>
      </c>
      <c r="J4" s="151" t="s">
        <v>924</v>
      </c>
      <c r="K4" s="151" t="s">
        <v>925</v>
      </c>
      <c r="L4" s="151" t="s">
        <v>926</v>
      </c>
      <c r="M4" s="151" t="s">
        <v>927</v>
      </c>
      <c r="N4" s="151" t="s">
        <v>928</v>
      </c>
      <c r="O4" s="151" t="s">
        <v>929</v>
      </c>
      <c r="P4" s="151" t="s">
        <v>930</v>
      </c>
      <c r="Q4" s="151" t="s">
        <v>931</v>
      </c>
      <c r="R4" s="151" t="s">
        <v>932</v>
      </c>
      <c r="S4" s="151" t="s">
        <v>933</v>
      </c>
      <c r="T4" s="151" t="s">
        <v>934</v>
      </c>
      <c r="U4" s="151" t="s">
        <v>935</v>
      </c>
      <c r="V4" s="151" t="s">
        <v>936</v>
      </c>
      <c r="W4" s="151" t="s">
        <v>937</v>
      </c>
      <c r="X4" s="151" t="s">
        <v>938</v>
      </c>
      <c r="Y4" s="151" t="s">
        <v>939</v>
      </c>
      <c r="Z4" s="151" t="s">
        <v>940</v>
      </c>
      <c r="AA4" s="151" t="s">
        <v>941</v>
      </c>
      <c r="AB4" s="151" t="s">
        <v>942</v>
      </c>
      <c r="AC4" s="151" t="s">
        <v>943</v>
      </c>
      <c r="AD4" s="151" t="s">
        <v>944</v>
      </c>
      <c r="AE4" s="151" t="s">
        <v>945</v>
      </c>
      <c r="AF4" s="151" t="s">
        <v>946</v>
      </c>
      <c r="AG4" s="151" t="s">
        <v>947</v>
      </c>
      <c r="AH4" s="151" t="s">
        <v>948</v>
      </c>
      <c r="AI4" s="151" t="s">
        <v>949</v>
      </c>
      <c r="AJ4" s="151" t="s">
        <v>950</v>
      </c>
      <c r="AK4" s="151" t="s">
        <v>951</v>
      </c>
      <c r="AL4" s="151" t="s">
        <v>952</v>
      </c>
      <c r="AM4" s="151" t="s">
        <v>953</v>
      </c>
      <c r="AN4" s="151" t="s">
        <v>954</v>
      </c>
      <c r="AO4" s="151" t="s">
        <v>955</v>
      </c>
      <c r="AP4" s="151" t="s">
        <v>956</v>
      </c>
      <c r="AQ4" s="151" t="s">
        <v>957</v>
      </c>
      <c r="AR4" s="151" t="s">
        <v>958</v>
      </c>
      <c r="AS4" s="151" t="s">
        <v>959</v>
      </c>
      <c r="AT4" s="151" t="s">
        <v>960</v>
      </c>
      <c r="AU4" s="151" t="s">
        <v>961</v>
      </c>
      <c r="AV4" s="151" t="s">
        <v>962</v>
      </c>
      <c r="AW4" s="151" t="s">
        <v>963</v>
      </c>
      <c r="AX4" s="151" t="s">
        <v>964</v>
      </c>
      <c r="AY4" s="151" t="s">
        <v>965</v>
      </c>
      <c r="AZ4" s="151" t="s">
        <v>966</v>
      </c>
      <c r="BA4" s="151" t="s">
        <v>967</v>
      </c>
      <c r="BB4" s="151" t="s">
        <v>968</v>
      </c>
      <c r="BC4" s="151" t="s">
        <v>969</v>
      </c>
      <c r="BE4" s="151" t="s">
        <v>970</v>
      </c>
      <c r="BF4" s="151" t="s">
        <v>971</v>
      </c>
      <c r="BG4" s="151" t="s">
        <v>972</v>
      </c>
      <c r="BH4" s="151" t="s">
        <v>973</v>
      </c>
      <c r="BI4" s="151" t="s">
        <v>974</v>
      </c>
      <c r="BJ4" s="151" t="s">
        <v>975</v>
      </c>
      <c r="BK4" s="151" t="s">
        <v>976</v>
      </c>
    </row>
    <row r="5" spans="1:65" x14ac:dyDescent="0.25">
      <c r="A5" s="152">
        <v>37257</v>
      </c>
      <c r="B5" t="s">
        <v>234</v>
      </c>
      <c r="C5">
        <v>2002</v>
      </c>
      <c r="D5" s="153">
        <v>113.78024895752201</v>
      </c>
      <c r="E5" s="153"/>
      <c r="F5" s="153"/>
      <c r="G5" s="153">
        <v>109.50218404620099</v>
      </c>
      <c r="H5" s="153">
        <v>128.195126031679</v>
      </c>
      <c r="I5" s="153">
        <v>95.986747503848804</v>
      </c>
      <c r="J5" s="154"/>
      <c r="K5" s="154"/>
      <c r="L5" s="154"/>
      <c r="M5" s="154"/>
      <c r="N5" s="154"/>
      <c r="O5" s="154"/>
      <c r="P5" s="155">
        <v>3568.3661229554</v>
      </c>
      <c r="Q5" s="155"/>
      <c r="R5" s="155"/>
      <c r="S5" s="155">
        <v>4212.2685674833501</v>
      </c>
      <c r="T5" s="155">
        <v>3529.1381228273499</v>
      </c>
      <c r="U5" s="155">
        <v>3314.3284860781</v>
      </c>
      <c r="V5" s="154">
        <v>26.85</v>
      </c>
      <c r="W5" s="154"/>
      <c r="X5" s="154"/>
      <c r="Y5" s="154">
        <v>26.88</v>
      </c>
      <c r="Z5" s="154">
        <v>24.25</v>
      </c>
      <c r="AA5" s="154">
        <v>31.73</v>
      </c>
      <c r="AB5" s="154">
        <v>9.3719999999999999</v>
      </c>
      <c r="AC5" s="156">
        <v>8.9921122833611106E-3</v>
      </c>
      <c r="AD5" s="154">
        <v>69.019027075754195</v>
      </c>
      <c r="AE5" s="154"/>
      <c r="AF5" s="154"/>
      <c r="AG5" s="154">
        <v>68.410960573999006</v>
      </c>
      <c r="AH5" s="154">
        <v>69.499468153541798</v>
      </c>
      <c r="AI5" s="154">
        <v>69.652780661704895</v>
      </c>
      <c r="AJ5" s="154">
        <v>49.029901848892997</v>
      </c>
      <c r="AK5" s="154"/>
      <c r="AL5" s="154"/>
      <c r="AM5" s="154">
        <v>50.483613484834301</v>
      </c>
      <c r="AN5" s="154">
        <v>43.812104787714603</v>
      </c>
      <c r="AO5" s="154">
        <v>58.666913192197498</v>
      </c>
      <c r="AP5" s="154">
        <v>123.690745831253</v>
      </c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E5" s="157" t="e">
        <f>#N/A</f>
        <v>#N/A</v>
      </c>
      <c r="BF5" s="157" t="e">
        <f>#N/A</f>
        <v>#N/A</v>
      </c>
      <c r="BG5" s="157" t="e">
        <f>#N/A</f>
        <v>#N/A</v>
      </c>
      <c r="BH5" s="157" t="e">
        <f>#N/A</f>
        <v>#N/A</v>
      </c>
      <c r="BI5" s="157" t="e">
        <f>#N/A</f>
        <v>#N/A</v>
      </c>
      <c r="BJ5" s="157" t="e">
        <f>#N/A</f>
        <v>#N/A</v>
      </c>
      <c r="BK5" s="157" t="e">
        <f>#N/A</f>
        <v>#N/A</v>
      </c>
    </row>
    <row r="6" spans="1:65" x14ac:dyDescent="0.25">
      <c r="A6" s="152">
        <v>37347</v>
      </c>
      <c r="B6" t="s">
        <v>235</v>
      </c>
      <c r="C6">
        <v>2002</v>
      </c>
      <c r="D6" s="153">
        <v>127.58254971658199</v>
      </c>
      <c r="E6" s="153"/>
      <c r="F6" s="153"/>
      <c r="G6" s="153">
        <v>121.564186609223</v>
      </c>
      <c r="H6" s="153">
        <v>145.79481952320899</v>
      </c>
      <c r="I6" s="153">
        <v>106.829560456979</v>
      </c>
      <c r="J6" s="154"/>
      <c r="K6" s="154"/>
      <c r="L6" s="154"/>
      <c r="M6" s="154"/>
      <c r="N6" s="154"/>
      <c r="O6" s="154"/>
      <c r="P6" s="155">
        <v>3734.4837361053901</v>
      </c>
      <c r="Q6" s="155"/>
      <c r="R6" s="155"/>
      <c r="S6" s="155">
        <v>4369.4968590086901</v>
      </c>
      <c r="T6" s="155">
        <v>3721.0630278151302</v>
      </c>
      <c r="U6" s="155">
        <v>3481.9213774259701</v>
      </c>
      <c r="V6" s="154">
        <v>26.54</v>
      </c>
      <c r="W6" s="154"/>
      <c r="X6" s="154"/>
      <c r="Y6" s="154">
        <v>26.6</v>
      </c>
      <c r="Z6" s="154">
        <v>23.81</v>
      </c>
      <c r="AA6" s="154">
        <v>31.72</v>
      </c>
      <c r="AB6" s="154">
        <v>8.5176666666666705</v>
      </c>
      <c r="AC6" s="156">
        <v>8.4906680087424007E-3</v>
      </c>
      <c r="AD6" s="154">
        <v>72.232059495830796</v>
      </c>
      <c r="AE6" s="154"/>
      <c r="AF6" s="154"/>
      <c r="AG6" s="154">
        <v>70.964486846205205</v>
      </c>
      <c r="AH6" s="154">
        <v>73.279053524766596</v>
      </c>
      <c r="AI6" s="154">
        <v>73.174854876903694</v>
      </c>
      <c r="AJ6" s="154">
        <v>48.463821045423401</v>
      </c>
      <c r="AK6" s="154"/>
      <c r="AL6" s="154"/>
      <c r="AM6" s="154">
        <v>49.957742511033899</v>
      </c>
      <c r="AN6" s="154">
        <v>43.017163504968401</v>
      </c>
      <c r="AO6" s="154">
        <v>58.6484237773874</v>
      </c>
      <c r="AP6" s="154">
        <v>116.79314331408099</v>
      </c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E6" s="157" t="e">
        <f>#N/A</f>
        <v>#N/A</v>
      </c>
      <c r="BF6" s="157" t="e">
        <f>#N/A</f>
        <v>#N/A</v>
      </c>
      <c r="BG6" s="157" t="e">
        <f>#N/A</f>
        <v>#N/A</v>
      </c>
      <c r="BH6" s="157" t="e">
        <f>#N/A</f>
        <v>#N/A</v>
      </c>
      <c r="BI6" s="157" t="e">
        <f>#N/A</f>
        <v>#N/A</v>
      </c>
      <c r="BJ6" s="157" t="e">
        <f>#N/A</f>
        <v>#N/A</v>
      </c>
      <c r="BK6" s="157" t="e">
        <f>#N/A</f>
        <v>#N/A</v>
      </c>
    </row>
    <row r="7" spans="1:65" x14ac:dyDescent="0.25">
      <c r="A7" s="152">
        <v>37438</v>
      </c>
      <c r="B7" t="s">
        <v>236</v>
      </c>
      <c r="C7">
        <v>2002</v>
      </c>
      <c r="D7" s="153">
        <v>123.649159150885</v>
      </c>
      <c r="E7" s="153"/>
      <c r="F7" s="153"/>
      <c r="G7" s="153">
        <v>115.090018383968</v>
      </c>
      <c r="H7" s="153">
        <v>142.96123090788399</v>
      </c>
      <c r="I7" s="153">
        <v>107.96092191248501</v>
      </c>
      <c r="J7" s="154"/>
      <c r="K7" s="154"/>
      <c r="L7" s="154"/>
      <c r="M7" s="154"/>
      <c r="N7" s="154"/>
      <c r="O7" s="154"/>
      <c r="P7" s="155">
        <v>3717.8386846875601</v>
      </c>
      <c r="Q7" s="155"/>
      <c r="R7" s="155"/>
      <c r="S7" s="155">
        <v>4313.8651598610704</v>
      </c>
      <c r="T7" s="155">
        <v>3718.8733364385198</v>
      </c>
      <c r="U7" s="155">
        <v>3482.6670612356202</v>
      </c>
      <c r="V7" s="154">
        <v>28.04</v>
      </c>
      <c r="W7" s="154"/>
      <c r="X7" s="154"/>
      <c r="Y7" s="154">
        <v>28.53</v>
      </c>
      <c r="Z7" s="154">
        <v>24.96</v>
      </c>
      <c r="AA7" s="154">
        <v>32.29</v>
      </c>
      <c r="AB7" s="154">
        <v>8.1106666666666705</v>
      </c>
      <c r="AC7" s="156">
        <v>8.2551477121702403E-3</v>
      </c>
      <c r="AD7" s="154">
        <v>71.910112359550595</v>
      </c>
      <c r="AE7" s="154"/>
      <c r="AF7" s="154"/>
      <c r="AG7" s="154">
        <v>70.060978934475301</v>
      </c>
      <c r="AH7" s="154">
        <v>73.235931838734899</v>
      </c>
      <c r="AI7" s="154">
        <v>73.190525909830797</v>
      </c>
      <c r="AJ7" s="154">
        <v>51.202921707372802</v>
      </c>
      <c r="AK7" s="154"/>
      <c r="AL7" s="154"/>
      <c r="AM7" s="154">
        <v>53.582496009014903</v>
      </c>
      <c r="AN7" s="154">
        <v>45.094850948509503</v>
      </c>
      <c r="AO7" s="154">
        <v>59.702320421558703</v>
      </c>
      <c r="AP7" s="154">
        <v>113.553450545196</v>
      </c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E7" s="157" t="e">
        <f>#N/A</f>
        <v>#N/A</v>
      </c>
      <c r="BF7" s="157" t="e">
        <f>#N/A</f>
        <v>#N/A</v>
      </c>
      <c r="BG7" s="157" t="e">
        <f>#N/A</f>
        <v>#N/A</v>
      </c>
      <c r="BH7" s="157" t="e">
        <f>#N/A</f>
        <v>#N/A</v>
      </c>
      <c r="BI7" s="157" t="e">
        <f>#N/A</f>
        <v>#N/A</v>
      </c>
      <c r="BJ7" s="157" t="e">
        <f>#N/A</f>
        <v>#N/A</v>
      </c>
      <c r="BK7" s="157" t="e">
        <f>#N/A</f>
        <v>#N/A</v>
      </c>
    </row>
    <row r="8" spans="1:65" x14ac:dyDescent="0.25">
      <c r="A8" s="152">
        <v>37530</v>
      </c>
      <c r="B8" t="s">
        <v>237</v>
      </c>
      <c r="C8">
        <v>2002</v>
      </c>
      <c r="D8" s="153">
        <v>126.58193598856499</v>
      </c>
      <c r="E8" s="153"/>
      <c r="F8" s="153"/>
      <c r="G8" s="153">
        <v>118.629772140035</v>
      </c>
      <c r="H8" s="153">
        <v>146.21624015930701</v>
      </c>
      <c r="I8" s="153">
        <v>107.54083175532</v>
      </c>
      <c r="J8" s="154">
        <v>122.898473453389</v>
      </c>
      <c r="K8" s="154"/>
      <c r="L8" s="154"/>
      <c r="M8" s="154">
        <v>116.196540294857</v>
      </c>
      <c r="N8" s="154">
        <v>140.79185415552001</v>
      </c>
      <c r="O8" s="154">
        <v>104.579515407158</v>
      </c>
      <c r="P8" s="155">
        <v>3835.35274769747</v>
      </c>
      <c r="Q8" s="155"/>
      <c r="R8" s="155"/>
      <c r="S8" s="155">
        <v>4449.1111276721003</v>
      </c>
      <c r="T8" s="155">
        <v>3831.2990919509198</v>
      </c>
      <c r="U8" s="155">
        <v>3588.6571327107299</v>
      </c>
      <c r="V8" s="154">
        <v>28.22</v>
      </c>
      <c r="W8" s="154"/>
      <c r="X8" s="154"/>
      <c r="Y8" s="154">
        <v>28.51</v>
      </c>
      <c r="Z8" s="154">
        <v>25.11</v>
      </c>
      <c r="AA8" s="154">
        <v>33.36</v>
      </c>
      <c r="AB8" s="154">
        <v>8.1289999999999996</v>
      </c>
      <c r="AC8" s="156">
        <v>8.2657078967448994E-3</v>
      </c>
      <c r="AD8" s="154">
        <v>74.183059141688901</v>
      </c>
      <c r="AE8" s="154"/>
      <c r="AF8" s="154"/>
      <c r="AG8" s="154">
        <v>72.257492861231199</v>
      </c>
      <c r="AH8" s="154">
        <v>75.449937055570302</v>
      </c>
      <c r="AI8" s="154">
        <v>75.417976577977896</v>
      </c>
      <c r="AJ8" s="154">
        <v>51.531613786806702</v>
      </c>
      <c r="AK8" s="154"/>
      <c r="AL8" s="154"/>
      <c r="AM8" s="154">
        <v>53.544933796600603</v>
      </c>
      <c r="AN8" s="154">
        <v>45.365853658536601</v>
      </c>
      <c r="AO8" s="154">
        <v>61.6806878062309</v>
      </c>
      <c r="AP8" s="154">
        <v>113.698710865018</v>
      </c>
      <c r="AQ8" s="154">
        <v>71.836064518206101</v>
      </c>
      <c r="AR8" s="154"/>
      <c r="AS8" s="154"/>
      <c r="AT8" s="154">
        <v>70.423479803977699</v>
      </c>
      <c r="AU8" s="154">
        <v>72.866097643153395</v>
      </c>
      <c r="AV8" s="154">
        <v>72.859034506604303</v>
      </c>
      <c r="AW8" s="154">
        <v>50.057064597123997</v>
      </c>
      <c r="AX8" s="154"/>
      <c r="AY8" s="154"/>
      <c r="AZ8" s="154">
        <v>51.892196450370903</v>
      </c>
      <c r="BA8" s="154">
        <v>44.322493224932302</v>
      </c>
      <c r="BB8" s="154">
        <v>59.674586299343602</v>
      </c>
      <c r="BC8" s="154">
        <v>116.934012638887</v>
      </c>
      <c r="BE8" s="157" t="e">
        <f>#N/A</f>
        <v>#N/A</v>
      </c>
      <c r="BF8" s="157" t="e">
        <f>#N/A</f>
        <v>#N/A</v>
      </c>
      <c r="BG8" s="157" t="e">
        <f>#N/A</f>
        <v>#N/A</v>
      </c>
      <c r="BH8" s="157" t="e">
        <f>#N/A</f>
        <v>#N/A</v>
      </c>
      <c r="BI8" s="157" t="e">
        <f>#N/A</f>
        <v>#N/A</v>
      </c>
      <c r="BJ8" s="157" t="e">
        <f>#N/A</f>
        <v>#N/A</v>
      </c>
      <c r="BK8" s="157" t="e">
        <f>#N/A</f>
        <v>#N/A</v>
      </c>
    </row>
    <row r="9" spans="1:65" x14ac:dyDescent="0.25">
      <c r="A9" s="152">
        <v>37622</v>
      </c>
      <c r="B9" t="s">
        <v>238</v>
      </c>
      <c r="C9">
        <v>2003</v>
      </c>
      <c r="D9" s="153">
        <v>117.96282417257601</v>
      </c>
      <c r="E9" s="153"/>
      <c r="F9" s="153"/>
      <c r="G9" s="153">
        <v>114.570906411097</v>
      </c>
      <c r="H9" s="153">
        <v>131.00243829595399</v>
      </c>
      <c r="I9" s="153">
        <v>99.782705280162602</v>
      </c>
      <c r="J9" s="154">
        <v>123.944117257152</v>
      </c>
      <c r="K9" s="154"/>
      <c r="L9" s="154"/>
      <c r="M9" s="154">
        <v>117.46372088608101</v>
      </c>
      <c r="N9" s="154">
        <v>141.49368222158901</v>
      </c>
      <c r="O9" s="154">
        <v>105.528504851237</v>
      </c>
      <c r="P9" s="155">
        <v>3836.0185497541802</v>
      </c>
      <c r="Q9" s="155"/>
      <c r="R9" s="155"/>
      <c r="S9" s="155">
        <v>4536.4942894701699</v>
      </c>
      <c r="T9" s="155">
        <v>3783.11835066616</v>
      </c>
      <c r="U9" s="155">
        <v>3570.3805997717</v>
      </c>
      <c r="V9" s="154">
        <v>30.71</v>
      </c>
      <c r="W9" s="154"/>
      <c r="X9" s="154"/>
      <c r="Y9" s="154">
        <v>30.52</v>
      </c>
      <c r="Z9" s="154">
        <v>28.06</v>
      </c>
      <c r="AA9" s="154">
        <v>36.270000000000003</v>
      </c>
      <c r="AB9" s="154">
        <v>7.931</v>
      </c>
      <c r="AC9" s="156">
        <v>8.1519067656569792E-3</v>
      </c>
      <c r="AD9" s="154">
        <v>74.195937027140104</v>
      </c>
      <c r="AE9" s="154"/>
      <c r="AF9" s="154"/>
      <c r="AG9" s="154">
        <v>73.676672559967898</v>
      </c>
      <c r="AH9" s="154">
        <v>74.501111654582004</v>
      </c>
      <c r="AI9" s="154">
        <v>75.033883285654696</v>
      </c>
      <c r="AJ9" s="154">
        <v>56.078520885642597</v>
      </c>
      <c r="AK9" s="154"/>
      <c r="AL9" s="154"/>
      <c r="AM9" s="154">
        <v>57.319936144238902</v>
      </c>
      <c r="AN9" s="154">
        <v>50.695573622402897</v>
      </c>
      <c r="AO9" s="154">
        <v>67.0611075159471</v>
      </c>
      <c r="AP9" s="154">
        <v>112.133322629514</v>
      </c>
      <c r="AQ9" s="154">
        <v>73.130292006052599</v>
      </c>
      <c r="AR9" s="154"/>
      <c r="AS9" s="154"/>
      <c r="AT9" s="154">
        <v>71.739907800469894</v>
      </c>
      <c r="AU9" s="154">
        <v>74.116508518413397</v>
      </c>
      <c r="AV9" s="154">
        <v>74.204310162591796</v>
      </c>
      <c r="AW9" s="154">
        <v>51.8192193563114</v>
      </c>
      <c r="AX9" s="154"/>
      <c r="AY9" s="154"/>
      <c r="AZ9" s="154">
        <v>53.601277115222103</v>
      </c>
      <c r="BA9" s="154">
        <v>46.043360433604299</v>
      </c>
      <c r="BB9" s="154">
        <v>61.773134880280999</v>
      </c>
      <c r="BC9" s="154">
        <v>114.044656838452</v>
      </c>
      <c r="BE9" s="157" t="e">
        <f>#N/A</f>
        <v>#N/A</v>
      </c>
      <c r="BF9" s="157" t="e">
        <f>#N/A</f>
        <v>#N/A</v>
      </c>
      <c r="BG9" s="157" t="e">
        <f>#N/A</f>
        <v>#N/A</v>
      </c>
      <c r="BH9" s="157" t="e">
        <f>#N/A</f>
        <v>#N/A</v>
      </c>
      <c r="BI9" s="157" t="e">
        <f>#N/A</f>
        <v>#N/A</v>
      </c>
      <c r="BJ9" s="157" t="e">
        <f>#N/A</f>
        <v>#N/A</v>
      </c>
      <c r="BK9" s="157" t="e">
        <f>#N/A</f>
        <v>#N/A</v>
      </c>
    </row>
    <row r="10" spans="1:65" x14ac:dyDescent="0.25">
      <c r="A10" s="152">
        <v>37712</v>
      </c>
      <c r="B10" t="s">
        <v>239</v>
      </c>
      <c r="C10">
        <v>2003</v>
      </c>
      <c r="D10" s="153">
        <v>119.18139304183499</v>
      </c>
      <c r="E10" s="153"/>
      <c r="F10" s="153"/>
      <c r="G10" s="153">
        <v>115.59707666983699</v>
      </c>
      <c r="H10" s="153">
        <v>129.06888545107</v>
      </c>
      <c r="I10" s="153">
        <v>106.81282010127499</v>
      </c>
      <c r="J10" s="154">
        <v>121.843828088465</v>
      </c>
      <c r="K10" s="154"/>
      <c r="L10" s="154"/>
      <c r="M10" s="154">
        <v>115.971943401234</v>
      </c>
      <c r="N10" s="154">
        <v>137.312198703554</v>
      </c>
      <c r="O10" s="154">
        <v>105.52431976231099</v>
      </c>
      <c r="P10" s="155">
        <v>3945.87588911189</v>
      </c>
      <c r="Q10" s="155"/>
      <c r="R10" s="155"/>
      <c r="S10" s="155">
        <v>4625.2722868334404</v>
      </c>
      <c r="T10" s="155">
        <v>3920.5758089574001</v>
      </c>
      <c r="U10" s="155">
        <v>3686.7142932158499</v>
      </c>
      <c r="V10" s="154">
        <v>31.6</v>
      </c>
      <c r="W10" s="154"/>
      <c r="X10" s="154"/>
      <c r="Y10" s="154">
        <v>31.17</v>
      </c>
      <c r="Z10" s="154">
        <v>29.83</v>
      </c>
      <c r="AA10" s="154">
        <v>35.36</v>
      </c>
      <c r="AB10" s="154">
        <v>7.7806666666666704</v>
      </c>
      <c r="AC10" s="156">
        <v>8.0658727193395705E-3</v>
      </c>
      <c r="AD10" s="154">
        <v>76.320788126589605</v>
      </c>
      <c r="AE10" s="154"/>
      <c r="AF10" s="154"/>
      <c r="AG10" s="154">
        <v>75.118505619792401</v>
      </c>
      <c r="AH10" s="154">
        <v>77.208067265977903</v>
      </c>
      <c r="AI10" s="154">
        <v>77.478711934072706</v>
      </c>
      <c r="AJ10" s="154">
        <v>57.7037206117325</v>
      </c>
      <c r="AK10" s="154"/>
      <c r="AL10" s="154"/>
      <c r="AM10" s="154">
        <v>58.540708047704001</v>
      </c>
      <c r="AN10" s="154">
        <v>53.893405600722701</v>
      </c>
      <c r="AO10" s="154">
        <v>65.378570768235207</v>
      </c>
      <c r="AP10" s="154">
        <v>110.949883742127</v>
      </c>
      <c r="AQ10" s="154">
        <v>74.152474163742298</v>
      </c>
      <c r="AR10" s="154"/>
      <c r="AS10" s="154"/>
      <c r="AT10" s="154">
        <v>72.778412493866696</v>
      </c>
      <c r="AU10" s="154">
        <v>75.098761953716306</v>
      </c>
      <c r="AV10" s="154">
        <v>75.280274426884006</v>
      </c>
      <c r="AW10" s="154">
        <v>54.129194247888599</v>
      </c>
      <c r="AX10" s="154"/>
      <c r="AY10" s="154"/>
      <c r="AZ10" s="154">
        <v>55.747018499389597</v>
      </c>
      <c r="BA10" s="154">
        <v>48.762420957542901</v>
      </c>
      <c r="BB10" s="154">
        <v>63.455671627992999</v>
      </c>
      <c r="BC10" s="154">
        <v>112.583841945464</v>
      </c>
      <c r="BE10" s="157" t="e">
        <f>#N/A</f>
        <v>#N/A</v>
      </c>
      <c r="BF10" s="157" t="e">
        <f>#N/A</f>
        <v>#N/A</v>
      </c>
      <c r="BG10" s="157" t="e">
        <f>#N/A</f>
        <v>#N/A</v>
      </c>
      <c r="BH10" s="157" t="e">
        <f>#N/A</f>
        <v>#N/A</v>
      </c>
      <c r="BI10" s="157" t="e">
        <f>#N/A</f>
        <v>#N/A</v>
      </c>
      <c r="BJ10" s="157" t="e">
        <f>#N/A</f>
        <v>#N/A</v>
      </c>
      <c r="BK10" s="157" t="e">
        <f>#N/A</f>
        <v>#N/A</v>
      </c>
    </row>
    <row r="11" spans="1:65" x14ac:dyDescent="0.25">
      <c r="A11" s="152">
        <v>37803</v>
      </c>
      <c r="B11" t="s">
        <v>240</v>
      </c>
      <c r="C11">
        <v>2003</v>
      </c>
      <c r="D11" s="153">
        <v>117.068351658764</v>
      </c>
      <c r="E11" s="153"/>
      <c r="F11" s="153"/>
      <c r="G11" s="153">
        <v>112.83850398709799</v>
      </c>
      <c r="H11" s="153">
        <v>126.523992902125</v>
      </c>
      <c r="I11" s="153">
        <v>106.36178607662799</v>
      </c>
      <c r="J11" s="154">
        <v>120.198626215435</v>
      </c>
      <c r="K11" s="154"/>
      <c r="L11" s="154"/>
      <c r="M11" s="154">
        <v>115.409064802017</v>
      </c>
      <c r="N11" s="154">
        <v>133.20288920211399</v>
      </c>
      <c r="O11" s="154">
        <v>105.12453580334601</v>
      </c>
      <c r="P11" s="155">
        <v>3926.5676294671998</v>
      </c>
      <c r="Q11" s="155"/>
      <c r="R11" s="155"/>
      <c r="S11" s="155">
        <v>4564.3835368840801</v>
      </c>
      <c r="T11" s="155">
        <v>3916.5520948591902</v>
      </c>
      <c r="U11" s="155">
        <v>3685.88831701258</v>
      </c>
      <c r="V11" s="154">
        <v>31.93</v>
      </c>
      <c r="W11" s="154"/>
      <c r="X11" s="154"/>
      <c r="Y11" s="154">
        <v>31.43</v>
      </c>
      <c r="Z11" s="154">
        <v>30.32</v>
      </c>
      <c r="AA11" s="154">
        <v>35.409999999999997</v>
      </c>
      <c r="AB11" s="154">
        <v>7.8173333333333304</v>
      </c>
      <c r="AC11" s="156">
        <v>8.0868268294043508E-3</v>
      </c>
      <c r="AD11" s="154">
        <v>75.947329448504604</v>
      </c>
      <c r="AE11" s="154"/>
      <c r="AF11" s="154"/>
      <c r="AG11" s="154">
        <v>74.129618561559397</v>
      </c>
      <c r="AH11" s="154">
        <v>77.1288280919659</v>
      </c>
      <c r="AI11" s="154">
        <v>77.461353503983403</v>
      </c>
      <c r="AJ11" s="154">
        <v>58.306322757361301</v>
      </c>
      <c r="AK11" s="154"/>
      <c r="AL11" s="154"/>
      <c r="AM11" s="154">
        <v>59.029016809090102</v>
      </c>
      <c r="AN11" s="154">
        <v>54.778681120144498</v>
      </c>
      <c r="AO11" s="154">
        <v>65.471017842285306</v>
      </c>
      <c r="AP11" s="154">
        <v>111.238117409642</v>
      </c>
      <c r="AQ11" s="154">
        <v>75.161778435980807</v>
      </c>
      <c r="AR11" s="154"/>
      <c r="AS11" s="154"/>
      <c r="AT11" s="154">
        <v>73.795572400637695</v>
      </c>
      <c r="AU11" s="154">
        <v>76.071986017024003</v>
      </c>
      <c r="AV11" s="154">
        <v>76.347981325422197</v>
      </c>
      <c r="AW11" s="154">
        <v>55.9050445103858</v>
      </c>
      <c r="AX11" s="154"/>
      <c r="AY11" s="154"/>
      <c r="AZ11" s="154">
        <v>57.108648699408398</v>
      </c>
      <c r="BA11" s="154">
        <v>51.183378500451703</v>
      </c>
      <c r="BB11" s="154">
        <v>64.897845983174605</v>
      </c>
      <c r="BC11" s="154">
        <v>112.005008661575</v>
      </c>
      <c r="BE11" s="157" t="e">
        <f>#N/A</f>
        <v>#N/A</v>
      </c>
      <c r="BF11" s="157" t="e">
        <f>#N/A</f>
        <v>#N/A</v>
      </c>
      <c r="BG11" s="157" t="e">
        <f>#N/A</f>
        <v>#N/A</v>
      </c>
      <c r="BH11" s="157" t="e">
        <f>#N/A</f>
        <v>#N/A</v>
      </c>
      <c r="BI11" s="157" t="e">
        <f>#N/A</f>
        <v>#N/A</v>
      </c>
      <c r="BJ11" s="157" t="e">
        <f>#N/A</f>
        <v>#N/A</v>
      </c>
      <c r="BK11" s="157" t="e">
        <f>#N/A</f>
        <v>#N/A</v>
      </c>
    </row>
    <row r="12" spans="1:65" x14ac:dyDescent="0.25">
      <c r="A12" s="152">
        <v>37895</v>
      </c>
      <c r="B12" t="s">
        <v>241</v>
      </c>
      <c r="C12">
        <v>2003</v>
      </c>
      <c r="D12" s="153">
        <v>115.960797256985</v>
      </c>
      <c r="E12" s="153"/>
      <c r="F12" s="153"/>
      <c r="G12" s="153">
        <v>109.832342085823</v>
      </c>
      <c r="H12" s="153">
        <v>127.965029694755</v>
      </c>
      <c r="I12" s="153">
        <v>106.01353939113</v>
      </c>
      <c r="J12" s="154">
        <v>117.54334153254</v>
      </c>
      <c r="K12" s="154"/>
      <c r="L12" s="154"/>
      <c r="M12" s="154">
        <v>113.209707288464</v>
      </c>
      <c r="N12" s="154">
        <v>128.64008658597601</v>
      </c>
      <c r="O12" s="154">
        <v>104.742712712299</v>
      </c>
      <c r="P12" s="155">
        <v>4026.4379379742099</v>
      </c>
      <c r="Q12" s="155"/>
      <c r="R12" s="155"/>
      <c r="S12" s="155">
        <v>4679.3116812190301</v>
      </c>
      <c r="T12" s="155">
        <v>4010.8067178300398</v>
      </c>
      <c r="U12" s="155">
        <v>3775.3336290021998</v>
      </c>
      <c r="V12" s="154">
        <v>34.11</v>
      </c>
      <c r="W12" s="154"/>
      <c r="X12" s="154"/>
      <c r="Y12" s="154">
        <v>34.159999999999997</v>
      </c>
      <c r="Z12" s="154">
        <v>31.68</v>
      </c>
      <c r="AA12" s="154">
        <v>37.549999999999997</v>
      </c>
      <c r="AB12" s="154">
        <v>7.37733333333333</v>
      </c>
      <c r="AC12" s="156">
        <v>7.8366703904162293E-3</v>
      </c>
      <c r="AD12" s="154">
        <v>77.879012266185896</v>
      </c>
      <c r="AE12" s="154"/>
      <c r="AF12" s="154"/>
      <c r="AG12" s="154">
        <v>75.996153096331099</v>
      </c>
      <c r="AH12" s="154">
        <v>78.984988417660006</v>
      </c>
      <c r="AI12" s="154">
        <v>79.341105231490303</v>
      </c>
      <c r="AJ12" s="154">
        <v>62.287149052727699</v>
      </c>
      <c r="AK12" s="154"/>
      <c r="AL12" s="154"/>
      <c r="AM12" s="154">
        <v>64.156258803643496</v>
      </c>
      <c r="AN12" s="154">
        <v>57.235772357723597</v>
      </c>
      <c r="AO12" s="154">
        <v>69.427752611629799</v>
      </c>
      <c r="AP12" s="154">
        <v>107.797097598292</v>
      </c>
      <c r="AQ12" s="154">
        <v>76.085766717105102</v>
      </c>
      <c r="AR12" s="154"/>
      <c r="AS12" s="154"/>
      <c r="AT12" s="154">
        <v>74.730237459412706</v>
      </c>
      <c r="AU12" s="154">
        <v>76.955748857546396</v>
      </c>
      <c r="AV12" s="154">
        <v>77.328763488800305</v>
      </c>
      <c r="AW12" s="154">
        <v>58.593928326865999</v>
      </c>
      <c r="AX12" s="154"/>
      <c r="AY12" s="154"/>
      <c r="AZ12" s="154">
        <v>59.7614799511691</v>
      </c>
      <c r="BA12" s="154">
        <v>54.150858175248402</v>
      </c>
      <c r="BB12" s="154">
        <v>66.834612184524403</v>
      </c>
      <c r="BC12" s="154">
        <v>110.52960534489399</v>
      </c>
      <c r="BE12" s="157" t="e">
        <f>#N/A</f>
        <v>#N/A</v>
      </c>
      <c r="BF12" s="157" t="e">
        <f>#N/A</f>
        <v>#N/A</v>
      </c>
      <c r="BG12" s="157" t="e">
        <f>#N/A</f>
        <v>#N/A</v>
      </c>
      <c r="BH12" s="157" t="e">
        <f>#N/A</f>
        <v>#N/A</v>
      </c>
      <c r="BI12" s="157" t="e">
        <f>#N/A</f>
        <v>#N/A</v>
      </c>
      <c r="BJ12" s="157" t="e">
        <f>#N/A</f>
        <v>#N/A</v>
      </c>
      <c r="BK12" s="157" t="e">
        <f>#N/A</f>
        <v>#N/A</v>
      </c>
    </row>
    <row r="13" spans="1:65" x14ac:dyDescent="0.25">
      <c r="A13" s="152">
        <v>37987</v>
      </c>
      <c r="B13" t="s">
        <v>242</v>
      </c>
      <c r="C13">
        <v>2004</v>
      </c>
      <c r="D13" s="153">
        <v>119.091406994385</v>
      </c>
      <c r="E13" s="153"/>
      <c r="F13" s="153"/>
      <c r="G13" s="153">
        <v>115.36236617530901</v>
      </c>
      <c r="H13" s="153">
        <v>129.211225631204</v>
      </c>
      <c r="I13" s="153">
        <v>109.729985380739</v>
      </c>
      <c r="J13" s="154">
        <v>117.82548723799199</v>
      </c>
      <c r="K13" s="154"/>
      <c r="L13" s="154"/>
      <c r="M13" s="154">
        <v>113.407572229517</v>
      </c>
      <c r="N13" s="154">
        <v>128.192283419788</v>
      </c>
      <c r="O13" s="154">
        <v>107.22953273744299</v>
      </c>
      <c r="P13" s="155">
        <v>4070.0479726889398</v>
      </c>
      <c r="Q13" s="155"/>
      <c r="R13" s="155"/>
      <c r="S13" s="155">
        <v>4852.6941700131802</v>
      </c>
      <c r="T13" s="155">
        <v>4001.79492671568</v>
      </c>
      <c r="U13" s="155">
        <v>3762.1104034423302</v>
      </c>
      <c r="V13" s="154">
        <v>34.770000000000003</v>
      </c>
      <c r="W13" s="154"/>
      <c r="X13" s="154"/>
      <c r="Y13" s="154">
        <v>34.93</v>
      </c>
      <c r="Z13" s="154">
        <v>32.42</v>
      </c>
      <c r="AA13" s="154">
        <v>37.44</v>
      </c>
      <c r="AB13" s="154">
        <v>6.8970000000000002</v>
      </c>
      <c r="AC13" s="156">
        <v>7.5668982574160397E-3</v>
      </c>
      <c r="AD13" s="154">
        <v>78.722513763240102</v>
      </c>
      <c r="AE13" s="154"/>
      <c r="AF13" s="154"/>
      <c r="AG13" s="154">
        <v>78.812037794823894</v>
      </c>
      <c r="AH13" s="154">
        <v>78.807518829403406</v>
      </c>
      <c r="AI13" s="154">
        <v>79.063210498535895</v>
      </c>
      <c r="AJ13" s="154">
        <v>63.4923533439854</v>
      </c>
      <c r="AK13" s="154"/>
      <c r="AL13" s="154"/>
      <c r="AM13" s="154">
        <v>65.602403981594506</v>
      </c>
      <c r="AN13" s="154">
        <v>58.572719060523902</v>
      </c>
      <c r="AO13" s="154">
        <v>69.224369048719595</v>
      </c>
      <c r="AP13" s="154">
        <v>104.086254663532</v>
      </c>
      <c r="AQ13" s="154">
        <v>77.217410901129995</v>
      </c>
      <c r="AR13" s="154"/>
      <c r="AS13" s="154"/>
      <c r="AT13" s="154">
        <v>76.014078768126694</v>
      </c>
      <c r="AU13" s="154">
        <v>78.032350651251804</v>
      </c>
      <c r="AV13" s="154">
        <v>78.336095292020602</v>
      </c>
      <c r="AW13" s="154">
        <v>60.447386441451698</v>
      </c>
      <c r="AX13" s="154"/>
      <c r="AY13" s="154"/>
      <c r="AZ13" s="154">
        <v>61.832096910508</v>
      </c>
      <c r="BA13" s="154">
        <v>56.120144534778703</v>
      </c>
      <c r="BB13" s="154">
        <v>67.375427567717495</v>
      </c>
      <c r="BC13" s="154">
        <v>108.51783835339801</v>
      </c>
      <c r="BE13" s="157" t="e">
        <f>#N/A</f>
        <v>#N/A</v>
      </c>
      <c r="BF13" s="157" t="e">
        <f>#N/A</f>
        <v>#N/A</v>
      </c>
      <c r="BG13" s="157" t="e">
        <f>#N/A</f>
        <v>#N/A</v>
      </c>
      <c r="BH13" s="157" t="e">
        <f>#N/A</f>
        <v>#N/A</v>
      </c>
      <c r="BI13" s="157" t="e">
        <f>#N/A</f>
        <v>#N/A</v>
      </c>
      <c r="BJ13" s="157" t="e">
        <f>#N/A</f>
        <v>#N/A</v>
      </c>
      <c r="BK13" s="157" t="e">
        <f>#N/A</f>
        <v>#N/A</v>
      </c>
    </row>
    <row r="14" spans="1:65" x14ac:dyDescent="0.25">
      <c r="A14" s="152">
        <v>38078</v>
      </c>
      <c r="B14" t="s">
        <v>243</v>
      </c>
      <c r="C14">
        <v>2004</v>
      </c>
      <c r="D14" s="153">
        <v>115.66972848824101</v>
      </c>
      <c r="E14" s="153"/>
      <c r="F14" s="153"/>
      <c r="G14" s="153">
        <v>111.385055111874</v>
      </c>
      <c r="H14" s="153">
        <v>124.364845528283</v>
      </c>
      <c r="I14" s="153">
        <v>110.999964692928</v>
      </c>
      <c r="J14" s="154">
        <v>116.947571099594</v>
      </c>
      <c r="K14" s="154"/>
      <c r="L14" s="154"/>
      <c r="M14" s="154">
        <v>112.354566840026</v>
      </c>
      <c r="N14" s="154">
        <v>127.016273439092</v>
      </c>
      <c r="O14" s="154">
        <v>108.27631888535601</v>
      </c>
      <c r="P14" s="155">
        <v>4169.2524791392298</v>
      </c>
      <c r="Q14" s="155"/>
      <c r="R14" s="155"/>
      <c r="S14" s="155">
        <v>4927.1502124728704</v>
      </c>
      <c r="T14" s="155">
        <v>4130.0061867074101</v>
      </c>
      <c r="U14" s="155">
        <v>3868.5877288555698</v>
      </c>
      <c r="V14" s="154">
        <v>35.93</v>
      </c>
      <c r="W14" s="154"/>
      <c r="X14" s="154"/>
      <c r="Y14" s="154">
        <v>35.99</v>
      </c>
      <c r="Z14" s="154">
        <v>34.06</v>
      </c>
      <c r="AA14" s="154">
        <v>37.29</v>
      </c>
      <c r="AB14" s="154">
        <v>7.17566666666667</v>
      </c>
      <c r="AC14" s="156">
        <v>7.7229770740873099E-3</v>
      </c>
      <c r="AD14" s="154">
        <v>80.641318695470204</v>
      </c>
      <c r="AE14" s="154"/>
      <c r="AF14" s="154"/>
      <c r="AG14" s="154">
        <v>80.021269662071404</v>
      </c>
      <c r="AH14" s="154">
        <v>81.332388661809304</v>
      </c>
      <c r="AI14" s="154">
        <v>81.300901126850704</v>
      </c>
      <c r="AJ14" s="154">
        <v>65.610591189226199</v>
      </c>
      <c r="AK14" s="154"/>
      <c r="AL14" s="154"/>
      <c r="AM14" s="154">
        <v>67.593201239552997</v>
      </c>
      <c r="AN14" s="154">
        <v>61.535682023486899</v>
      </c>
      <c r="AO14" s="154">
        <v>68.947027826569297</v>
      </c>
      <c r="AP14" s="154">
        <v>106.23319240565201</v>
      </c>
      <c r="AQ14" s="154">
        <v>78.297543543350201</v>
      </c>
      <c r="AR14" s="154"/>
      <c r="AS14" s="154"/>
      <c r="AT14" s="154">
        <v>77.239769778696498</v>
      </c>
      <c r="AU14" s="154">
        <v>79.063431000209604</v>
      </c>
      <c r="AV14" s="154">
        <v>79.291642590215105</v>
      </c>
      <c r="AW14" s="154">
        <v>62.424104085825199</v>
      </c>
      <c r="AX14" s="154"/>
      <c r="AY14" s="154"/>
      <c r="AZ14" s="154">
        <v>64.095220208470295</v>
      </c>
      <c r="BA14" s="154">
        <v>58.030713640469699</v>
      </c>
      <c r="BB14" s="154">
        <v>68.267541832301006</v>
      </c>
      <c r="BC14" s="154">
        <v>107.338665519279</v>
      </c>
      <c r="BE14" s="157" t="e">
        <f>#N/A</f>
        <v>#N/A</v>
      </c>
      <c r="BF14" s="157" t="e">
        <f>#N/A</f>
        <v>#N/A</v>
      </c>
      <c r="BG14" s="157" t="e">
        <f>#N/A</f>
        <v>#N/A</v>
      </c>
      <c r="BH14" s="157" t="e">
        <f>#N/A</f>
        <v>#N/A</v>
      </c>
      <c r="BI14" s="157" t="e">
        <f>#N/A</f>
        <v>#N/A</v>
      </c>
      <c r="BJ14" s="157" t="e">
        <f>#N/A</f>
        <v>#N/A</v>
      </c>
      <c r="BK14" s="157" t="e">
        <f>#N/A</f>
        <v>#N/A</v>
      </c>
    </row>
    <row r="15" spans="1:65" x14ac:dyDescent="0.25">
      <c r="A15" s="152">
        <v>38169</v>
      </c>
      <c r="B15" t="s">
        <v>244</v>
      </c>
      <c r="C15">
        <v>2004</v>
      </c>
      <c r="D15" s="153">
        <v>117.776677352174</v>
      </c>
      <c r="E15" s="153"/>
      <c r="F15" s="153"/>
      <c r="G15" s="153">
        <v>112.056650842206</v>
      </c>
      <c r="H15" s="153">
        <v>129.113679344438</v>
      </c>
      <c r="I15" s="153">
        <v>110.06855134312001</v>
      </c>
      <c r="J15" s="154">
        <v>117.12465252294599</v>
      </c>
      <c r="K15" s="154"/>
      <c r="L15" s="154"/>
      <c r="M15" s="154">
        <v>112.15910355380301</v>
      </c>
      <c r="N15" s="154">
        <v>127.66369504967</v>
      </c>
      <c r="O15" s="154">
        <v>109.203010201979</v>
      </c>
      <c r="P15" s="155">
        <v>4167.5879739974498</v>
      </c>
      <c r="Q15" s="155"/>
      <c r="R15" s="155"/>
      <c r="S15" s="155">
        <v>4884.2462094900802</v>
      </c>
      <c r="T15" s="155">
        <v>4144.4000815706804</v>
      </c>
      <c r="U15" s="155">
        <v>3885.1881797446999</v>
      </c>
      <c r="V15" s="154">
        <v>37.200000000000003</v>
      </c>
      <c r="W15" s="154"/>
      <c r="X15" s="154"/>
      <c r="Y15" s="154">
        <v>37.4</v>
      </c>
      <c r="Z15" s="154">
        <v>34.72</v>
      </c>
      <c r="AA15" s="154">
        <v>39.83</v>
      </c>
      <c r="AB15" s="154">
        <v>6.4569999999999999</v>
      </c>
      <c r="AC15" s="156">
        <v>7.3229492016789396E-3</v>
      </c>
      <c r="AD15" s="154">
        <v>80.609123981842203</v>
      </c>
      <c r="AE15" s="154"/>
      <c r="AF15" s="154"/>
      <c r="AG15" s="154">
        <v>79.324470773420302</v>
      </c>
      <c r="AH15" s="154">
        <v>81.615848249628897</v>
      </c>
      <c r="AI15" s="154">
        <v>81.649770458759903</v>
      </c>
      <c r="AJ15" s="154">
        <v>67.929696416343305</v>
      </c>
      <c r="AK15" s="154"/>
      <c r="AL15" s="154"/>
      <c r="AM15" s="154">
        <v>70.241337214761899</v>
      </c>
      <c r="AN15" s="154">
        <v>62.728093947606098</v>
      </c>
      <c r="AO15" s="154">
        <v>73.643339188314698</v>
      </c>
      <c r="AP15" s="154">
        <v>100.73062033668</v>
      </c>
      <c r="AQ15" s="154">
        <v>79.462992176684594</v>
      </c>
      <c r="AR15" s="154"/>
      <c r="AS15" s="154"/>
      <c r="AT15" s="154">
        <v>78.538482831661696</v>
      </c>
      <c r="AU15" s="154">
        <v>80.185186039625407</v>
      </c>
      <c r="AV15" s="154">
        <v>80.338746828909194</v>
      </c>
      <c r="AW15" s="154">
        <v>64.829947500570697</v>
      </c>
      <c r="AX15" s="154"/>
      <c r="AY15" s="154"/>
      <c r="AZ15" s="154">
        <v>66.898300309888199</v>
      </c>
      <c r="BA15" s="154">
        <v>60.018066847335099</v>
      </c>
      <c r="BB15" s="154">
        <v>70.310622168808393</v>
      </c>
      <c r="BC15" s="154">
        <v>104.711791251039</v>
      </c>
      <c r="BE15" s="157" t="e">
        <f>#N/A</f>
        <v>#N/A</v>
      </c>
      <c r="BF15" s="157" t="e">
        <f>#N/A</f>
        <v>#N/A</v>
      </c>
      <c r="BG15" s="157" t="e">
        <f>#N/A</f>
        <v>#N/A</v>
      </c>
      <c r="BH15" s="157" t="e">
        <f>#N/A</f>
        <v>#N/A</v>
      </c>
      <c r="BI15" s="157" t="e">
        <f>#N/A</f>
        <v>#N/A</v>
      </c>
      <c r="BJ15" s="157" t="e">
        <f>#N/A</f>
        <v>#N/A</v>
      </c>
      <c r="BK15" s="157" t="e">
        <f>#N/A</f>
        <v>#N/A</v>
      </c>
    </row>
    <row r="16" spans="1:65" x14ac:dyDescent="0.25">
      <c r="A16" s="152">
        <v>38261</v>
      </c>
      <c r="B16" t="s">
        <v>245</v>
      </c>
      <c r="C16">
        <v>2004</v>
      </c>
      <c r="D16" s="153">
        <v>111.152424214257</v>
      </c>
      <c r="E16" s="153"/>
      <c r="F16" s="153"/>
      <c r="G16" s="153">
        <v>106.809998560748</v>
      </c>
      <c r="H16" s="153">
        <v>120.017996357207</v>
      </c>
      <c r="I16" s="153">
        <v>103.81505611819701</v>
      </c>
      <c r="J16" s="154">
        <v>115.922559262264</v>
      </c>
      <c r="K16" s="154"/>
      <c r="L16" s="154"/>
      <c r="M16" s="154">
        <v>111.40351767253399</v>
      </c>
      <c r="N16" s="154">
        <v>125.67693671528301</v>
      </c>
      <c r="O16" s="154">
        <v>108.653389383746</v>
      </c>
      <c r="P16" s="155">
        <v>4258.46995473883</v>
      </c>
      <c r="Q16" s="155"/>
      <c r="R16" s="155"/>
      <c r="S16" s="155">
        <v>4989.51434414096</v>
      </c>
      <c r="T16" s="155">
        <v>4229.12365405732</v>
      </c>
      <c r="U16" s="155">
        <v>3965.3918284235601</v>
      </c>
      <c r="V16" s="154">
        <v>39.5</v>
      </c>
      <c r="W16" s="154"/>
      <c r="X16" s="154"/>
      <c r="Y16" s="154">
        <v>39.31</v>
      </c>
      <c r="Z16" s="154">
        <v>37.380000000000003</v>
      </c>
      <c r="AA16" s="154">
        <v>42.27</v>
      </c>
      <c r="AB16" s="154">
        <v>6.7173333333333298</v>
      </c>
      <c r="AC16" s="156">
        <v>7.4669120529373498E-3</v>
      </c>
      <c r="AD16" s="154">
        <v>82.366955345932197</v>
      </c>
      <c r="AE16" s="154"/>
      <c r="AF16" s="154"/>
      <c r="AG16" s="154">
        <v>81.034118222040206</v>
      </c>
      <c r="AH16" s="154">
        <v>83.284313190063898</v>
      </c>
      <c r="AI16" s="154">
        <v>83.335302587866394</v>
      </c>
      <c r="AJ16" s="154">
        <v>72.129650764665598</v>
      </c>
      <c r="AK16" s="154"/>
      <c r="AL16" s="154"/>
      <c r="AM16" s="154">
        <v>73.828528500328702</v>
      </c>
      <c r="AN16" s="154">
        <v>67.533875338753404</v>
      </c>
      <c r="AO16" s="154">
        <v>78.154756401959901</v>
      </c>
      <c r="AP16" s="154">
        <v>102.710897259722</v>
      </c>
      <c r="AQ16" s="154">
        <v>80.584977946621194</v>
      </c>
      <c r="AR16" s="154"/>
      <c r="AS16" s="154"/>
      <c r="AT16" s="154">
        <v>79.797974113088898</v>
      </c>
      <c r="AU16" s="154">
        <v>81.260017232726398</v>
      </c>
      <c r="AV16" s="154">
        <v>81.337296168003206</v>
      </c>
      <c r="AW16" s="154">
        <v>67.290572928555093</v>
      </c>
      <c r="AX16" s="154"/>
      <c r="AY16" s="154"/>
      <c r="AZ16" s="154">
        <v>69.316367734059497</v>
      </c>
      <c r="BA16" s="154">
        <v>62.592592592592602</v>
      </c>
      <c r="BB16" s="154">
        <v>72.492373116390894</v>
      </c>
      <c r="BC16" s="154">
        <v>103.440241166397</v>
      </c>
      <c r="BE16" s="157" t="e">
        <f>#N/A</f>
        <v>#N/A</v>
      </c>
      <c r="BF16" s="157" t="e">
        <f>#N/A</f>
        <v>#N/A</v>
      </c>
      <c r="BG16" s="157" t="e">
        <f>#N/A</f>
        <v>#N/A</v>
      </c>
      <c r="BH16" s="157" t="e">
        <f>#N/A</f>
        <v>#N/A</v>
      </c>
      <c r="BI16" s="157" t="e">
        <f>#N/A</f>
        <v>#N/A</v>
      </c>
      <c r="BJ16" s="157" t="e">
        <f>#N/A</f>
        <v>#N/A</v>
      </c>
      <c r="BK16" s="157" t="e">
        <f>#N/A</f>
        <v>#N/A</v>
      </c>
    </row>
    <row r="17" spans="1:63" x14ac:dyDescent="0.25">
      <c r="A17" s="152">
        <v>38353</v>
      </c>
      <c r="B17" t="s">
        <v>246</v>
      </c>
      <c r="C17">
        <v>2005</v>
      </c>
      <c r="D17" s="153">
        <v>116.554550172368</v>
      </c>
      <c r="E17" s="153"/>
      <c r="F17" s="153"/>
      <c r="G17" s="153">
        <v>114.300718356703</v>
      </c>
      <c r="H17" s="153">
        <v>123.08837013773</v>
      </c>
      <c r="I17" s="153">
        <v>111.26183888708</v>
      </c>
      <c r="J17" s="154">
        <v>115.28834505675999</v>
      </c>
      <c r="K17" s="154"/>
      <c r="L17" s="154"/>
      <c r="M17" s="154">
        <v>111.13810571788299</v>
      </c>
      <c r="N17" s="154">
        <v>124.146222841914</v>
      </c>
      <c r="O17" s="154">
        <v>109.036352760331</v>
      </c>
      <c r="P17" s="155">
        <v>4267.4582825044599</v>
      </c>
      <c r="Q17" s="155"/>
      <c r="R17" s="155"/>
      <c r="S17" s="155">
        <v>5104.0121305500197</v>
      </c>
      <c r="T17" s="155">
        <v>4198.2907267791898</v>
      </c>
      <c r="U17" s="155">
        <v>3927.8268051145101</v>
      </c>
      <c r="V17" s="154">
        <v>39.51</v>
      </c>
      <c r="W17" s="154"/>
      <c r="X17" s="154"/>
      <c r="Y17" s="154">
        <v>39.33</v>
      </c>
      <c r="Z17" s="154">
        <v>37.869999999999997</v>
      </c>
      <c r="AA17" s="154">
        <v>40.89</v>
      </c>
      <c r="AB17" s="154">
        <v>6.1123333333333401</v>
      </c>
      <c r="AC17" s="156">
        <v>7.1340558555891198E-3</v>
      </c>
      <c r="AD17" s="154">
        <v>82.540806799523494</v>
      </c>
      <c r="AE17" s="154"/>
      <c r="AF17" s="154"/>
      <c r="AG17" s="154">
        <v>82.893663364129793</v>
      </c>
      <c r="AH17" s="154">
        <v>82.677119033058105</v>
      </c>
      <c r="AI17" s="154">
        <v>82.545849056000705</v>
      </c>
      <c r="AJ17" s="154">
        <v>72.1479114357453</v>
      </c>
      <c r="AK17" s="154"/>
      <c r="AL17" s="154"/>
      <c r="AM17" s="154">
        <v>73.866090712743002</v>
      </c>
      <c r="AN17" s="154">
        <v>68.4191508581752</v>
      </c>
      <c r="AO17" s="154">
        <v>75.603217158177003</v>
      </c>
      <c r="AP17" s="154">
        <v>98.1323032645452</v>
      </c>
      <c r="AQ17" s="154">
        <v>81.539551205692007</v>
      </c>
      <c r="AR17" s="154"/>
      <c r="AS17" s="154"/>
      <c r="AT17" s="154">
        <v>80.818380505415405</v>
      </c>
      <c r="AU17" s="154">
        <v>82.227417283640094</v>
      </c>
      <c r="AV17" s="154">
        <v>82.207955807369402</v>
      </c>
      <c r="AW17" s="154">
        <v>69.454462451495104</v>
      </c>
      <c r="AX17" s="154"/>
      <c r="AY17" s="154"/>
      <c r="AZ17" s="154">
        <v>71.382289416846703</v>
      </c>
      <c r="BA17" s="154">
        <v>65.054200542005404</v>
      </c>
      <c r="BB17" s="154">
        <v>74.087085143755203</v>
      </c>
      <c r="BC17" s="154">
        <v>101.95175331665</v>
      </c>
      <c r="BE17" s="157" t="e">
        <f>#N/A</f>
        <v>#N/A</v>
      </c>
      <c r="BF17" s="157" t="e">
        <f>#N/A</f>
        <v>#N/A</v>
      </c>
      <c r="BG17" s="157" t="e">
        <f>#N/A</f>
        <v>#N/A</v>
      </c>
      <c r="BH17" s="157" t="e">
        <f>#N/A</f>
        <v>#N/A</v>
      </c>
      <c r="BI17" s="157" t="e">
        <f>#N/A</f>
        <v>#N/A</v>
      </c>
      <c r="BJ17" s="157" t="e">
        <f>#N/A</f>
        <v>#N/A</v>
      </c>
      <c r="BK17" s="157" t="e">
        <f>#N/A</f>
        <v>#N/A</v>
      </c>
    </row>
    <row r="18" spans="1:63" x14ac:dyDescent="0.25">
      <c r="A18" s="152">
        <v>38443</v>
      </c>
      <c r="B18" t="s">
        <v>247</v>
      </c>
      <c r="C18">
        <v>2005</v>
      </c>
      <c r="D18" s="153">
        <v>117.80782251467301</v>
      </c>
      <c r="E18" s="153"/>
      <c r="F18" s="153"/>
      <c r="G18" s="153">
        <v>114.29491479353401</v>
      </c>
      <c r="H18" s="153">
        <v>125.98474749725899</v>
      </c>
      <c r="I18" s="153">
        <v>111.964424213577</v>
      </c>
      <c r="J18" s="154">
        <v>115.822868563368</v>
      </c>
      <c r="K18" s="154"/>
      <c r="L18" s="154"/>
      <c r="M18" s="154">
        <v>111.865570638298</v>
      </c>
      <c r="N18" s="154">
        <v>124.551198334158</v>
      </c>
      <c r="O18" s="154">
        <v>109.277467640494</v>
      </c>
      <c r="P18" s="155">
        <v>4379.3130280323103</v>
      </c>
      <c r="Q18" s="155"/>
      <c r="R18" s="155"/>
      <c r="S18" s="155">
        <v>5191.61664538689</v>
      </c>
      <c r="T18" s="155">
        <v>4340.5665573471997</v>
      </c>
      <c r="U18" s="155">
        <v>4046.2366604315098</v>
      </c>
      <c r="V18" s="154">
        <v>41.17</v>
      </c>
      <c r="W18" s="154"/>
      <c r="X18" s="154"/>
      <c r="Y18" s="154">
        <v>41.06</v>
      </c>
      <c r="Z18" s="154">
        <v>39.26</v>
      </c>
      <c r="AA18" s="154">
        <v>42.96</v>
      </c>
      <c r="AB18" s="154">
        <v>5.7750000000000004</v>
      </c>
      <c r="AC18" s="156">
        <v>6.9511150487548698E-3</v>
      </c>
      <c r="AD18" s="154">
        <v>84.704291555326606</v>
      </c>
      <c r="AE18" s="154"/>
      <c r="AF18" s="154"/>
      <c r="AG18" s="154">
        <v>84.316438031650705</v>
      </c>
      <c r="AH18" s="154">
        <v>85.478963055999998</v>
      </c>
      <c r="AI18" s="154">
        <v>85.034309603958803</v>
      </c>
      <c r="AJ18" s="154">
        <v>75.179182834969197</v>
      </c>
      <c r="AK18" s="154"/>
      <c r="AL18" s="154"/>
      <c r="AM18" s="154">
        <v>77.1152220865809</v>
      </c>
      <c r="AN18" s="154">
        <v>70.930442637759697</v>
      </c>
      <c r="AO18" s="154">
        <v>79.4305260238513</v>
      </c>
      <c r="AP18" s="154">
        <v>95.615866177547204</v>
      </c>
      <c r="AQ18" s="154">
        <v>82.555294420656097</v>
      </c>
      <c r="AR18" s="154"/>
      <c r="AS18" s="154"/>
      <c r="AT18" s="154">
        <v>81.892172597810202</v>
      </c>
      <c r="AU18" s="154">
        <v>83.264060882187806</v>
      </c>
      <c r="AV18" s="154">
        <v>83.141307926646505</v>
      </c>
      <c r="AW18" s="154">
        <v>71.846610362930903</v>
      </c>
      <c r="AX18" s="154"/>
      <c r="AY18" s="154"/>
      <c r="AZ18" s="154">
        <v>73.762794628603601</v>
      </c>
      <c r="BA18" s="154">
        <v>67.402890695573603</v>
      </c>
      <c r="BB18" s="154">
        <v>76.707959693075694</v>
      </c>
      <c r="BC18" s="154">
        <v>99.297421759623703</v>
      </c>
      <c r="BE18" s="157" t="e">
        <f>#N/A</f>
        <v>#N/A</v>
      </c>
      <c r="BF18" s="157" t="e">
        <f>#N/A</f>
        <v>#N/A</v>
      </c>
      <c r="BG18" s="157" t="e">
        <f>#N/A</f>
        <v>#N/A</v>
      </c>
      <c r="BH18" s="157" t="e">
        <f>#N/A</f>
        <v>#N/A</v>
      </c>
      <c r="BI18" s="157" t="e">
        <f>#N/A</f>
        <v>#N/A</v>
      </c>
      <c r="BJ18" s="157" t="e">
        <f>#N/A</f>
        <v>#N/A</v>
      </c>
      <c r="BK18" s="157" t="e">
        <f>#N/A</f>
        <v>#N/A</v>
      </c>
    </row>
    <row r="19" spans="1:63" x14ac:dyDescent="0.25">
      <c r="A19" s="152">
        <v>38534</v>
      </c>
      <c r="B19" t="s">
        <v>248</v>
      </c>
      <c r="C19">
        <v>2005</v>
      </c>
      <c r="D19" s="153">
        <v>117.803415781431</v>
      </c>
      <c r="E19" s="153"/>
      <c r="F19" s="153"/>
      <c r="G19" s="153">
        <v>111.67723830726</v>
      </c>
      <c r="H19" s="153">
        <v>129.38010593275101</v>
      </c>
      <c r="I19" s="153">
        <v>110.23939711397399</v>
      </c>
      <c r="J19" s="154">
        <v>115.829553170682</v>
      </c>
      <c r="K19" s="154"/>
      <c r="L19" s="154"/>
      <c r="M19" s="154">
        <v>111.77071750456101</v>
      </c>
      <c r="N19" s="154">
        <v>124.617804981237</v>
      </c>
      <c r="O19" s="154">
        <v>109.32017908320699</v>
      </c>
      <c r="P19" s="155">
        <v>4367.9943930681802</v>
      </c>
      <c r="Q19" s="155"/>
      <c r="R19" s="155"/>
      <c r="S19" s="155">
        <v>5135.1586338433399</v>
      </c>
      <c r="T19" s="155">
        <v>4346.1718436169103</v>
      </c>
      <c r="U19" s="155">
        <v>4054.7155452256702</v>
      </c>
      <c r="V19" s="154">
        <v>41.86</v>
      </c>
      <c r="W19" s="154"/>
      <c r="X19" s="154"/>
      <c r="Y19" s="154">
        <v>42.37</v>
      </c>
      <c r="Z19" s="154">
        <v>39.020000000000003</v>
      </c>
      <c r="AA19" s="154">
        <v>44.57</v>
      </c>
      <c r="AB19" s="154">
        <v>5.5293333333333301</v>
      </c>
      <c r="AC19" s="156">
        <v>6.8191218092352101E-3</v>
      </c>
      <c r="AD19" s="154">
        <v>84.485367502656104</v>
      </c>
      <c r="AE19" s="154"/>
      <c r="AF19" s="154"/>
      <c r="AG19" s="154">
        <v>83.3995100770546</v>
      </c>
      <c r="AH19" s="154">
        <v>85.5893481985009</v>
      </c>
      <c r="AI19" s="154">
        <v>85.212498912986206</v>
      </c>
      <c r="AJ19" s="154">
        <v>76.439169139465903</v>
      </c>
      <c r="AK19" s="154"/>
      <c r="AL19" s="154"/>
      <c r="AM19" s="154">
        <v>79.575546999718298</v>
      </c>
      <c r="AN19" s="154">
        <v>70.496838301716394</v>
      </c>
      <c r="AO19" s="154">
        <v>82.407321808264797</v>
      </c>
      <c r="AP19" s="154">
        <v>93.800236909763299</v>
      </c>
      <c r="AQ19" s="154">
        <v>83.524355300859597</v>
      </c>
      <c r="AR19" s="154"/>
      <c r="AS19" s="154"/>
      <c r="AT19" s="154">
        <v>82.910932423718805</v>
      </c>
      <c r="AU19" s="154">
        <v>84.257435869405697</v>
      </c>
      <c r="AV19" s="154">
        <v>84.031990040202999</v>
      </c>
      <c r="AW19" s="154">
        <v>73.973978543711496</v>
      </c>
      <c r="AX19" s="154"/>
      <c r="AY19" s="154"/>
      <c r="AZ19" s="154">
        <v>76.096347074842697</v>
      </c>
      <c r="BA19" s="154">
        <v>69.345076784101195</v>
      </c>
      <c r="BB19" s="154">
        <v>78.898955348063197</v>
      </c>
      <c r="BC19" s="154">
        <v>97.564825902894498</v>
      </c>
      <c r="BE19" s="157" t="e">
        <f>#N/A</f>
        <v>#N/A</v>
      </c>
      <c r="BF19" s="157" t="e">
        <f>#N/A</f>
        <v>#N/A</v>
      </c>
      <c r="BG19" s="157" t="e">
        <f>#N/A</f>
        <v>#N/A</v>
      </c>
      <c r="BH19" s="157" t="e">
        <f>#N/A</f>
        <v>#N/A</v>
      </c>
      <c r="BI19" s="157" t="e">
        <f>#N/A</f>
        <v>#N/A</v>
      </c>
      <c r="BJ19" s="157" t="e">
        <f>#N/A</f>
        <v>#N/A</v>
      </c>
      <c r="BK19" s="157" t="e">
        <f>#N/A</f>
        <v>#N/A</v>
      </c>
    </row>
    <row r="20" spans="1:63" x14ac:dyDescent="0.25">
      <c r="A20" s="152">
        <v>38626</v>
      </c>
      <c r="B20" t="s">
        <v>249</v>
      </c>
      <c r="C20">
        <v>2005</v>
      </c>
      <c r="D20" s="153">
        <v>114.998682918879</v>
      </c>
      <c r="E20" s="153"/>
      <c r="F20" s="153"/>
      <c r="G20" s="153">
        <v>112.49327790167899</v>
      </c>
      <c r="H20" s="153">
        <v>122.824089796935</v>
      </c>
      <c r="I20" s="153">
        <v>105.96979039156901</v>
      </c>
      <c r="J20" s="154">
        <v>116.79111784683801</v>
      </c>
      <c r="K20" s="154"/>
      <c r="L20" s="154"/>
      <c r="M20" s="154">
        <v>113.191537339794</v>
      </c>
      <c r="N20" s="154">
        <v>125.319328341169</v>
      </c>
      <c r="O20" s="154">
        <v>109.85886265155</v>
      </c>
      <c r="P20" s="155">
        <v>4463.2040871782001</v>
      </c>
      <c r="Q20" s="155"/>
      <c r="R20" s="155"/>
      <c r="S20" s="155">
        <v>5245.7846044448697</v>
      </c>
      <c r="T20" s="155">
        <v>4434.9779656754099</v>
      </c>
      <c r="U20" s="155">
        <v>4138.3793963568296</v>
      </c>
      <c r="V20" s="154">
        <v>43.98</v>
      </c>
      <c r="W20" s="154"/>
      <c r="X20" s="154"/>
      <c r="Y20" s="154">
        <v>43.13</v>
      </c>
      <c r="Z20" s="154">
        <v>42.1</v>
      </c>
      <c r="AA20" s="154">
        <v>47.5</v>
      </c>
      <c r="AB20" s="154">
        <v>5.48166666666667</v>
      </c>
      <c r="AC20" s="156">
        <v>6.7936338748471299E-3</v>
      </c>
      <c r="AD20" s="154">
        <v>86.3269051221789</v>
      </c>
      <c r="AE20" s="154"/>
      <c r="AF20" s="154"/>
      <c r="AG20" s="154">
        <v>85.196173511979495</v>
      </c>
      <c r="AH20" s="154">
        <v>87.338210962449494</v>
      </c>
      <c r="AI20" s="154">
        <v>86.970749459554</v>
      </c>
      <c r="AJ20" s="154">
        <v>80.310431408354304</v>
      </c>
      <c r="AK20" s="154"/>
      <c r="AL20" s="154"/>
      <c r="AM20" s="154">
        <v>81.002911071462094</v>
      </c>
      <c r="AN20" s="154">
        <v>76.061427280939498</v>
      </c>
      <c r="AO20" s="154">
        <v>87.824720347601001</v>
      </c>
      <c r="AP20" s="154">
        <v>93.449638350179796</v>
      </c>
      <c r="AQ20" s="154">
        <v>84.514342744921294</v>
      </c>
      <c r="AR20" s="154"/>
      <c r="AS20" s="154"/>
      <c r="AT20" s="154">
        <v>83.951446246203602</v>
      </c>
      <c r="AU20" s="154">
        <v>85.270910312502096</v>
      </c>
      <c r="AV20" s="154">
        <v>84.940851758124893</v>
      </c>
      <c r="AW20" s="154">
        <v>76.019173704633602</v>
      </c>
      <c r="AX20" s="154"/>
      <c r="AY20" s="154"/>
      <c r="AZ20" s="154">
        <v>77.889942717626099</v>
      </c>
      <c r="BA20" s="154">
        <v>71.476964769647694</v>
      </c>
      <c r="BB20" s="154">
        <v>81.316446334473497</v>
      </c>
      <c r="BC20" s="154">
        <v>95.2495111755089</v>
      </c>
      <c r="BE20" s="157" t="e">
        <f>#N/A</f>
        <v>#N/A</v>
      </c>
      <c r="BF20" s="157" t="e">
        <f>#N/A</f>
        <v>#N/A</v>
      </c>
      <c r="BG20" s="157" t="e">
        <f>#N/A</f>
        <v>#N/A</v>
      </c>
      <c r="BH20" s="157" t="e">
        <f>#N/A</f>
        <v>#N/A</v>
      </c>
      <c r="BI20" s="157" t="e">
        <f>#N/A</f>
        <v>#N/A</v>
      </c>
      <c r="BJ20" s="157" t="e">
        <f>#N/A</f>
        <v>#N/A</v>
      </c>
      <c r="BK20" s="157" t="e">
        <f>#N/A</f>
        <v>#N/A</v>
      </c>
    </row>
    <row r="21" spans="1:63" x14ac:dyDescent="0.25">
      <c r="A21" s="152">
        <v>38718</v>
      </c>
      <c r="B21" t="s">
        <v>250</v>
      </c>
      <c r="C21">
        <v>2006</v>
      </c>
      <c r="D21" s="153">
        <v>111.88170811942901</v>
      </c>
      <c r="E21" s="153"/>
      <c r="F21" s="153"/>
      <c r="G21" s="153">
        <v>109.271667330284</v>
      </c>
      <c r="H21" s="153">
        <v>118.957951160232</v>
      </c>
      <c r="I21" s="153">
        <v>106.327602112489</v>
      </c>
      <c r="J21" s="154">
        <v>115.622907333603</v>
      </c>
      <c r="K21" s="154"/>
      <c r="L21" s="154"/>
      <c r="M21" s="154">
        <v>111.93427458318899</v>
      </c>
      <c r="N21" s="154">
        <v>124.286723596794</v>
      </c>
      <c r="O21" s="154">
        <v>108.62530345790201</v>
      </c>
      <c r="P21" s="155">
        <v>4482.5123468228803</v>
      </c>
      <c r="Q21" s="155"/>
      <c r="R21" s="155"/>
      <c r="S21" s="155">
        <v>5408.41074072015</v>
      </c>
      <c r="T21" s="155">
        <v>4379.9336069527699</v>
      </c>
      <c r="U21" s="155">
        <v>4106.8413326793298</v>
      </c>
      <c r="V21" s="154">
        <v>45.73</v>
      </c>
      <c r="W21" s="154"/>
      <c r="X21" s="154"/>
      <c r="Y21" s="154">
        <v>46.11</v>
      </c>
      <c r="Z21" s="154">
        <v>43.24</v>
      </c>
      <c r="AA21" s="154">
        <v>47.32</v>
      </c>
      <c r="AB21" s="154">
        <v>5.39</v>
      </c>
      <c r="AC21" s="156">
        <v>6.74473185124814E-3</v>
      </c>
      <c r="AD21" s="154">
        <v>86.700363800264</v>
      </c>
      <c r="AE21" s="154"/>
      <c r="AF21" s="154"/>
      <c r="AG21" s="154">
        <v>87.837365548715496</v>
      </c>
      <c r="AH21" s="154">
        <v>86.25422004939</v>
      </c>
      <c r="AI21" s="154">
        <v>86.307956425896805</v>
      </c>
      <c r="AJ21" s="154">
        <v>83.506048847295204</v>
      </c>
      <c r="AK21" s="154"/>
      <c r="AL21" s="154"/>
      <c r="AM21" s="154">
        <v>86.599680721194503</v>
      </c>
      <c r="AN21" s="154">
        <v>78.121047877145401</v>
      </c>
      <c r="AO21" s="154">
        <v>87.491910881020601</v>
      </c>
      <c r="AP21" s="154">
        <v>92.776967949610096</v>
      </c>
      <c r="AQ21" s="154">
        <v>85.554231995106406</v>
      </c>
      <c r="AR21" s="154"/>
      <c r="AS21" s="154"/>
      <c r="AT21" s="154">
        <v>85.187371792350106</v>
      </c>
      <c r="AU21" s="154">
        <v>86.165185566585095</v>
      </c>
      <c r="AV21" s="154">
        <v>85.881378600598893</v>
      </c>
      <c r="AW21" s="154">
        <v>78.858708057521099</v>
      </c>
      <c r="AX21" s="154"/>
      <c r="AY21" s="154"/>
      <c r="AZ21" s="154">
        <v>81.073340219738895</v>
      </c>
      <c r="BA21" s="154">
        <v>73.902439024390304</v>
      </c>
      <c r="BB21" s="154">
        <v>84.288619765184393</v>
      </c>
      <c r="BC21" s="154">
        <v>93.910677346775103</v>
      </c>
      <c r="BE21" s="157" t="e">
        <f>#N/A</f>
        <v>#N/A</v>
      </c>
      <c r="BF21" s="157" t="e">
        <f>#N/A</f>
        <v>#N/A</v>
      </c>
      <c r="BG21" s="157" t="e">
        <f>#N/A</f>
        <v>#N/A</v>
      </c>
      <c r="BH21" s="157" t="e">
        <f>#N/A</f>
        <v>#N/A</v>
      </c>
      <c r="BI21" s="157" t="e">
        <f>#N/A</f>
        <v>#N/A</v>
      </c>
      <c r="BJ21" s="157" t="e">
        <f>#N/A</f>
        <v>#N/A</v>
      </c>
      <c r="BK21" s="157" t="e">
        <f>#N/A</f>
        <v>#N/A</v>
      </c>
    </row>
    <row r="22" spans="1:63" x14ac:dyDescent="0.25">
      <c r="A22" s="152">
        <v>38808</v>
      </c>
      <c r="B22" t="s">
        <v>251</v>
      </c>
      <c r="C22">
        <v>2006</v>
      </c>
      <c r="D22" s="153">
        <v>114.25433111083299</v>
      </c>
      <c r="E22" s="153"/>
      <c r="F22" s="153"/>
      <c r="G22" s="153">
        <v>115.663082502661</v>
      </c>
      <c r="H22" s="153">
        <v>118.196874210044</v>
      </c>
      <c r="I22" s="153">
        <v>105.404216448808</v>
      </c>
      <c r="J22" s="154">
        <v>114.734534482643</v>
      </c>
      <c r="K22" s="154"/>
      <c r="L22" s="154"/>
      <c r="M22" s="154">
        <v>112.27631651047101</v>
      </c>
      <c r="N22" s="154">
        <v>122.33975527499101</v>
      </c>
      <c r="O22" s="154">
        <v>106.98525151670999</v>
      </c>
      <c r="P22" s="155">
        <v>4600.69221188951</v>
      </c>
      <c r="Q22" s="155"/>
      <c r="R22" s="155"/>
      <c r="S22" s="155">
        <v>5502.0630817354804</v>
      </c>
      <c r="T22" s="155">
        <v>4529.0427290648904</v>
      </c>
      <c r="U22" s="155">
        <v>4231.2808815531298</v>
      </c>
      <c r="V22" s="154">
        <v>46.39</v>
      </c>
      <c r="W22" s="154"/>
      <c r="X22" s="154"/>
      <c r="Y22" s="154">
        <v>44.73</v>
      </c>
      <c r="Z22" s="154">
        <v>45.42</v>
      </c>
      <c r="AA22" s="154">
        <v>49.64</v>
      </c>
      <c r="AB22" s="154">
        <v>5.2726666666666704</v>
      </c>
      <c r="AC22" s="156">
        <v>6.68235614837869E-3</v>
      </c>
      <c r="AD22" s="154">
        <v>88.986188467853594</v>
      </c>
      <c r="AE22" s="154"/>
      <c r="AF22" s="154"/>
      <c r="AG22" s="154">
        <v>89.358362253037697</v>
      </c>
      <c r="AH22" s="154">
        <v>89.190632375278696</v>
      </c>
      <c r="AI22" s="154">
        <v>88.923134927290505</v>
      </c>
      <c r="AJ22" s="154">
        <v>84.711253138552905</v>
      </c>
      <c r="AK22" s="154"/>
      <c r="AL22" s="154"/>
      <c r="AM22" s="154">
        <v>84.007888064607002</v>
      </c>
      <c r="AN22" s="154">
        <v>82.059620596206003</v>
      </c>
      <c r="AO22" s="154">
        <v>91.781455116945594</v>
      </c>
      <c r="AP22" s="154">
        <v>91.918960735448906</v>
      </c>
      <c r="AQ22" s="154">
        <v>86.624706223238206</v>
      </c>
      <c r="AR22" s="154"/>
      <c r="AS22" s="154"/>
      <c r="AT22" s="154">
        <v>86.447852847696794</v>
      </c>
      <c r="AU22" s="154">
        <v>87.093102896404801</v>
      </c>
      <c r="AV22" s="154">
        <v>86.853584931431897</v>
      </c>
      <c r="AW22" s="154">
        <v>81.241725633417005</v>
      </c>
      <c r="AX22" s="154"/>
      <c r="AY22" s="154"/>
      <c r="AZ22" s="154">
        <v>82.796506714245496</v>
      </c>
      <c r="BA22" s="154">
        <v>76.684733514001806</v>
      </c>
      <c r="BB22" s="154">
        <v>87.376352038457995</v>
      </c>
      <c r="BC22" s="154">
        <v>92.986450986250603</v>
      </c>
      <c r="BE22" s="157" t="e">
        <f>#N/A</f>
        <v>#N/A</v>
      </c>
      <c r="BF22" s="157" t="e">
        <f>#N/A</f>
        <v>#N/A</v>
      </c>
      <c r="BG22" s="157" t="e">
        <f>#N/A</f>
        <v>#N/A</v>
      </c>
      <c r="BH22" s="157" t="e">
        <f>#N/A</f>
        <v>#N/A</v>
      </c>
      <c r="BI22" s="157" t="e">
        <f>#N/A</f>
        <v>#N/A</v>
      </c>
      <c r="BJ22" s="157" t="e">
        <f>#N/A</f>
        <v>#N/A</v>
      </c>
      <c r="BK22" s="157" t="e">
        <f>#N/A</f>
        <v>#N/A</v>
      </c>
    </row>
    <row r="23" spans="1:63" x14ac:dyDescent="0.25">
      <c r="A23" s="152">
        <v>38899</v>
      </c>
      <c r="B23" t="s">
        <v>252</v>
      </c>
      <c r="C23">
        <v>2006</v>
      </c>
      <c r="D23" s="153">
        <v>110.938450083391</v>
      </c>
      <c r="E23" s="153"/>
      <c r="F23" s="153"/>
      <c r="G23" s="153">
        <v>111.32492205233</v>
      </c>
      <c r="H23" s="153">
        <v>115.204603034516</v>
      </c>
      <c r="I23" s="153">
        <v>102.98296649845901</v>
      </c>
      <c r="J23" s="154">
        <v>113.018293058133</v>
      </c>
      <c r="K23" s="154"/>
      <c r="L23" s="154"/>
      <c r="M23" s="154">
        <v>112.188237446738</v>
      </c>
      <c r="N23" s="154">
        <v>118.79587955043201</v>
      </c>
      <c r="O23" s="154">
        <v>105.171143862831</v>
      </c>
      <c r="P23" s="155">
        <v>4571.39692139412</v>
      </c>
      <c r="Q23" s="155"/>
      <c r="R23" s="155"/>
      <c r="S23" s="155">
        <v>5421.5876332753696</v>
      </c>
      <c r="T23" s="155">
        <v>4517.6913931318904</v>
      </c>
      <c r="U23" s="155">
        <v>4224.0654209886898</v>
      </c>
      <c r="V23" s="154">
        <v>47.5</v>
      </c>
      <c r="W23" s="154"/>
      <c r="X23" s="154"/>
      <c r="Y23" s="154">
        <v>45.82</v>
      </c>
      <c r="Z23" s="154">
        <v>46.51</v>
      </c>
      <c r="AA23" s="154">
        <v>50.75</v>
      </c>
      <c r="AB23" s="154">
        <v>5.2653333333333299</v>
      </c>
      <c r="AC23" s="156">
        <v>6.6784658735053598E-3</v>
      </c>
      <c r="AD23" s="154">
        <v>88.419561508000399</v>
      </c>
      <c r="AE23" s="154"/>
      <c r="AF23" s="154"/>
      <c r="AG23" s="154">
        <v>88.051369917772405</v>
      </c>
      <c r="AH23" s="154">
        <v>88.967090030740707</v>
      </c>
      <c r="AI23" s="154">
        <v>88.771497304713606</v>
      </c>
      <c r="AJ23" s="154">
        <v>86.738187628395394</v>
      </c>
      <c r="AK23" s="154"/>
      <c r="AL23" s="154"/>
      <c r="AM23" s="154">
        <v>86.055028641186993</v>
      </c>
      <c r="AN23" s="154">
        <v>84.028906955736204</v>
      </c>
      <c r="AO23" s="154">
        <v>93.833780160857899</v>
      </c>
      <c r="AP23" s="154">
        <v>91.865448169612606</v>
      </c>
      <c r="AQ23" s="154">
        <v>87.608254724574195</v>
      </c>
      <c r="AR23" s="154"/>
      <c r="AS23" s="154"/>
      <c r="AT23" s="154">
        <v>87.610817807876302</v>
      </c>
      <c r="AU23" s="154">
        <v>87.937538354464706</v>
      </c>
      <c r="AV23" s="154">
        <v>87.743334529363693</v>
      </c>
      <c r="AW23" s="154">
        <v>83.816480255649395</v>
      </c>
      <c r="AX23" s="154"/>
      <c r="AY23" s="154"/>
      <c r="AZ23" s="154">
        <v>84.416377124612595</v>
      </c>
      <c r="BA23" s="154">
        <v>80.067750677506794</v>
      </c>
      <c r="BB23" s="154">
        <v>90.232966626606299</v>
      </c>
      <c r="BC23" s="154">
        <v>92.502753801212904</v>
      </c>
      <c r="BE23" s="157" t="e">
        <f>#N/A</f>
        <v>#N/A</v>
      </c>
      <c r="BF23" s="157" t="e">
        <f>#N/A</f>
        <v>#N/A</v>
      </c>
      <c r="BG23" s="157" t="e">
        <f>#N/A</f>
        <v>#N/A</v>
      </c>
      <c r="BH23" s="157" t="e">
        <f>#N/A</f>
        <v>#N/A</v>
      </c>
      <c r="BI23" s="157" t="e">
        <f>#N/A</f>
        <v>#N/A</v>
      </c>
      <c r="BJ23" s="157" t="e">
        <f>#N/A</f>
        <v>#N/A</v>
      </c>
      <c r="BK23" s="157" t="e">
        <f>#N/A</f>
        <v>#N/A</v>
      </c>
    </row>
    <row r="24" spans="1:63" x14ac:dyDescent="0.25">
      <c r="A24" s="152">
        <v>38991</v>
      </c>
      <c r="B24" t="s">
        <v>253</v>
      </c>
      <c r="C24">
        <v>2006</v>
      </c>
      <c r="D24" s="153">
        <v>107.61658932330199</v>
      </c>
      <c r="E24" s="153"/>
      <c r="F24" s="153"/>
      <c r="G24" s="153">
        <v>105.30948949009201</v>
      </c>
      <c r="H24" s="153">
        <v>112.749627892221</v>
      </c>
      <c r="I24" s="153">
        <v>103.687901731995</v>
      </c>
      <c r="J24" s="154">
        <v>111.17276965923899</v>
      </c>
      <c r="K24" s="154"/>
      <c r="L24" s="154"/>
      <c r="M24" s="154">
        <v>110.39229034384201</v>
      </c>
      <c r="N24" s="154">
        <v>116.277264074253</v>
      </c>
      <c r="O24" s="154">
        <v>104.600671697938</v>
      </c>
      <c r="P24" s="155">
        <v>4728.1933057501201</v>
      </c>
      <c r="Q24" s="155"/>
      <c r="R24" s="155"/>
      <c r="S24" s="155">
        <v>5606.1496985457397</v>
      </c>
      <c r="T24" s="155">
        <v>4666.4084684067202</v>
      </c>
      <c r="U24" s="155">
        <v>4363.9741090132302</v>
      </c>
      <c r="V24" s="154">
        <v>50.69</v>
      </c>
      <c r="W24" s="154"/>
      <c r="X24" s="154"/>
      <c r="Y24" s="154">
        <v>50.13</v>
      </c>
      <c r="Z24" s="154">
        <v>49.13</v>
      </c>
      <c r="AA24" s="154">
        <v>52.12</v>
      </c>
      <c r="AB24" s="154">
        <v>5.2543333333333297</v>
      </c>
      <c r="AC24" s="156">
        <v>6.6726322778539798E-3</v>
      </c>
      <c r="AD24" s="154">
        <v>91.452303531760094</v>
      </c>
      <c r="AE24" s="154"/>
      <c r="AF24" s="154"/>
      <c r="AG24" s="154">
        <v>91.048820808756503</v>
      </c>
      <c r="AH24" s="154">
        <v>91.895781761476897</v>
      </c>
      <c r="AI24" s="154">
        <v>91.711769881971605</v>
      </c>
      <c r="AJ24" s="154">
        <v>92.563341702807605</v>
      </c>
      <c r="AK24" s="154"/>
      <c r="AL24" s="154"/>
      <c r="AM24" s="154">
        <v>94.149685416471002</v>
      </c>
      <c r="AN24" s="154">
        <v>88.762420957542901</v>
      </c>
      <c r="AO24" s="154">
        <v>96.366829989830805</v>
      </c>
      <c r="AP24" s="154">
        <v>91.785204309854294</v>
      </c>
      <c r="AQ24" s="154">
        <v>88.889604326969504</v>
      </c>
      <c r="AR24" s="154"/>
      <c r="AS24" s="154"/>
      <c r="AT24" s="154">
        <v>89.073979632070504</v>
      </c>
      <c r="AU24" s="154">
        <v>89.076931054221603</v>
      </c>
      <c r="AV24" s="154">
        <v>88.928589634968105</v>
      </c>
      <c r="AW24" s="154">
        <v>86.879707829262699</v>
      </c>
      <c r="AX24" s="154"/>
      <c r="AY24" s="154"/>
      <c r="AZ24" s="154">
        <v>87.703070710864907</v>
      </c>
      <c r="BA24" s="154">
        <v>83.242999096657599</v>
      </c>
      <c r="BB24" s="154">
        <v>92.3684940371637</v>
      </c>
      <c r="BC24" s="154">
        <v>92.086645291131504</v>
      </c>
      <c r="BE24" s="157" t="e">
        <f>#N/A</f>
        <v>#N/A</v>
      </c>
      <c r="BF24" s="157" t="e">
        <f>#N/A</f>
        <v>#N/A</v>
      </c>
      <c r="BG24" s="157" t="e">
        <f>#N/A</f>
        <v>#N/A</v>
      </c>
      <c r="BH24" s="157" t="e">
        <f>#N/A</f>
        <v>#N/A</v>
      </c>
      <c r="BI24" s="157" t="e">
        <f>#N/A</f>
        <v>#N/A</v>
      </c>
      <c r="BJ24" s="157" t="e">
        <f>#N/A</f>
        <v>#N/A</v>
      </c>
      <c r="BK24" s="157" t="e">
        <f>#N/A</f>
        <v>#N/A</v>
      </c>
    </row>
    <row r="25" spans="1:63" x14ac:dyDescent="0.25">
      <c r="A25" s="152">
        <v>39083</v>
      </c>
      <c r="B25" t="s">
        <v>254</v>
      </c>
      <c r="C25">
        <v>2007</v>
      </c>
      <c r="D25" s="153">
        <v>103.992082879885</v>
      </c>
      <c r="E25" s="153"/>
      <c r="F25" s="153"/>
      <c r="G25" s="153">
        <v>103.65103898043</v>
      </c>
      <c r="H25" s="153">
        <v>107.988896944232</v>
      </c>
      <c r="I25" s="153">
        <v>100.09565519738599</v>
      </c>
      <c r="J25" s="154">
        <v>109.200363349352</v>
      </c>
      <c r="K25" s="154"/>
      <c r="L25" s="154"/>
      <c r="M25" s="154">
        <v>108.987133256378</v>
      </c>
      <c r="N25" s="154">
        <v>113.53500052025301</v>
      </c>
      <c r="O25" s="154">
        <v>103.042684969162</v>
      </c>
      <c r="P25" s="155">
        <v>4719.2049779844901</v>
      </c>
      <c r="Q25" s="155"/>
      <c r="R25" s="155"/>
      <c r="S25" s="155">
        <v>5736.5053303997902</v>
      </c>
      <c r="T25" s="155">
        <v>4603.3210844158102</v>
      </c>
      <c r="U25" s="155">
        <v>4305.6894518200397</v>
      </c>
      <c r="V25" s="154">
        <v>52.22</v>
      </c>
      <c r="W25" s="154"/>
      <c r="X25" s="154"/>
      <c r="Y25" s="154">
        <v>51.98</v>
      </c>
      <c r="Z25" s="154">
        <v>50.47</v>
      </c>
      <c r="AA25" s="154">
        <v>53.13</v>
      </c>
      <c r="AB25" s="154">
        <v>5.2873333333333301</v>
      </c>
      <c r="AC25" s="156">
        <v>6.6901396022952201E-3</v>
      </c>
      <c r="AD25" s="154">
        <v>91.278452078168797</v>
      </c>
      <c r="AE25" s="154"/>
      <c r="AF25" s="154"/>
      <c r="AG25" s="154">
        <v>93.165911361863095</v>
      </c>
      <c r="AH25" s="154">
        <v>90.653399207445901</v>
      </c>
      <c r="AI25" s="154">
        <v>90.4868796936656</v>
      </c>
      <c r="AJ25" s="154">
        <v>95.357224377995905</v>
      </c>
      <c r="AK25" s="154"/>
      <c r="AL25" s="154"/>
      <c r="AM25" s="154">
        <v>97.624190064794803</v>
      </c>
      <c r="AN25" s="154">
        <v>91.183378500451695</v>
      </c>
      <c r="AO25" s="154">
        <v>98.234260885642996</v>
      </c>
      <c r="AP25" s="154">
        <v>92.026025815347893</v>
      </c>
      <c r="AQ25" s="154">
        <v>90.0341263964457</v>
      </c>
      <c r="AR25" s="154"/>
      <c r="AS25" s="154"/>
      <c r="AT25" s="154">
        <v>90.406116085357397</v>
      </c>
      <c r="AU25" s="154">
        <v>90.176725843735497</v>
      </c>
      <c r="AV25" s="154">
        <v>89.973320451910297</v>
      </c>
      <c r="AW25" s="154">
        <v>89.842501711937899</v>
      </c>
      <c r="AX25" s="154"/>
      <c r="AY25" s="154"/>
      <c r="AZ25" s="154">
        <v>90.459198046764897</v>
      </c>
      <c r="BA25" s="154">
        <v>86.508581752484204</v>
      </c>
      <c r="BB25" s="154">
        <v>95.054081538319295</v>
      </c>
      <c r="BC25" s="154">
        <v>91.898909757565903</v>
      </c>
      <c r="BE25" s="157" t="e">
        <f>#N/A</f>
        <v>#N/A</v>
      </c>
      <c r="BF25" s="157" t="e">
        <f>#N/A</f>
        <v>#N/A</v>
      </c>
      <c r="BG25" s="157" t="e">
        <f>#N/A</f>
        <v>#N/A</v>
      </c>
      <c r="BH25" s="157" t="e">
        <f>#N/A</f>
        <v>#N/A</v>
      </c>
      <c r="BI25" s="157" t="e">
        <f>#N/A</f>
        <v>#N/A</v>
      </c>
      <c r="BJ25" s="157" t="e">
        <f>#N/A</f>
        <v>#N/A</v>
      </c>
      <c r="BK25" s="157" t="e">
        <f>#N/A</f>
        <v>#N/A</v>
      </c>
    </row>
    <row r="26" spans="1:63" x14ac:dyDescent="0.25">
      <c r="A26" s="152">
        <v>39173</v>
      </c>
      <c r="B26" t="s">
        <v>255</v>
      </c>
      <c r="C26">
        <v>2007</v>
      </c>
      <c r="D26" s="153">
        <v>101.541915680103</v>
      </c>
      <c r="E26" s="153"/>
      <c r="F26" s="153"/>
      <c r="G26" s="153">
        <v>100.317450836229</v>
      </c>
      <c r="H26" s="153">
        <v>104.697916887861</v>
      </c>
      <c r="I26" s="153">
        <v>101.23879320767399</v>
      </c>
      <c r="J26" s="154">
        <v>106.02225949167</v>
      </c>
      <c r="K26" s="154"/>
      <c r="L26" s="154"/>
      <c r="M26" s="154">
        <v>105.15072533977001</v>
      </c>
      <c r="N26" s="154">
        <v>110.160261189708</v>
      </c>
      <c r="O26" s="154">
        <v>102.00132915887799</v>
      </c>
      <c r="P26" s="155">
        <v>4818.0765834064296</v>
      </c>
      <c r="Q26" s="155"/>
      <c r="R26" s="155"/>
      <c r="S26" s="155">
        <v>5805.0567863646202</v>
      </c>
      <c r="T26" s="155">
        <v>4734.9274744738304</v>
      </c>
      <c r="U26" s="155">
        <v>4412.7549094647702</v>
      </c>
      <c r="V26" s="154">
        <v>54.3</v>
      </c>
      <c r="W26" s="154"/>
      <c r="X26" s="154"/>
      <c r="Y26" s="154">
        <v>54.05</v>
      </c>
      <c r="Z26" s="154">
        <v>53.25</v>
      </c>
      <c r="AA26" s="154">
        <v>53.54</v>
      </c>
      <c r="AB26" s="154">
        <v>5.3570000000000002</v>
      </c>
      <c r="AC26" s="156">
        <v>6.7271637627242097E-3</v>
      </c>
      <c r="AD26" s="154">
        <v>93.190818067673305</v>
      </c>
      <c r="AE26" s="154"/>
      <c r="AF26" s="154"/>
      <c r="AG26" s="154">
        <v>94.2792475312379</v>
      </c>
      <c r="AH26" s="154">
        <v>93.245129481610604</v>
      </c>
      <c r="AI26" s="154">
        <v>92.736930305455701</v>
      </c>
      <c r="AJ26" s="154">
        <v>99.155443962565599</v>
      </c>
      <c r="AK26" s="154"/>
      <c r="AL26" s="154"/>
      <c r="AM26" s="154">
        <v>101.511879049676</v>
      </c>
      <c r="AN26" s="154">
        <v>96.205962059620603</v>
      </c>
      <c r="AO26" s="154">
        <v>98.992326892853896</v>
      </c>
      <c r="AP26" s="154">
        <v>92.535310605497997</v>
      </c>
      <c r="AQ26" s="154">
        <v>91.085283796400603</v>
      </c>
      <c r="AR26" s="154"/>
      <c r="AS26" s="154"/>
      <c r="AT26" s="154">
        <v>91.636337404907493</v>
      </c>
      <c r="AU26" s="154">
        <v>91.190350120318499</v>
      </c>
      <c r="AV26" s="154">
        <v>90.926769296451596</v>
      </c>
      <c r="AW26" s="154">
        <v>93.453549417941105</v>
      </c>
      <c r="AX26" s="154"/>
      <c r="AY26" s="154"/>
      <c r="AZ26" s="154">
        <v>94.835195793032199</v>
      </c>
      <c r="BA26" s="154">
        <v>90.045167118337801</v>
      </c>
      <c r="BB26" s="154">
        <v>96.856799482296395</v>
      </c>
      <c r="BC26" s="154">
        <v>92.052997225078201</v>
      </c>
      <c r="BE26" s="157" t="e">
        <f>#N/A</f>
        <v>#N/A</v>
      </c>
      <c r="BF26" s="157" t="e">
        <f>#N/A</f>
        <v>#N/A</v>
      </c>
      <c r="BG26" s="157" t="e">
        <f>#N/A</f>
        <v>#N/A</v>
      </c>
      <c r="BH26" s="157" t="e">
        <f>#N/A</f>
        <v>#N/A</v>
      </c>
      <c r="BI26" s="157" t="e">
        <f>#N/A</f>
        <v>#N/A</v>
      </c>
      <c r="BJ26" s="157" t="e">
        <f>#N/A</f>
        <v>#N/A</v>
      </c>
      <c r="BK26" s="157" t="e">
        <f>#N/A</f>
        <v>#N/A</v>
      </c>
    </row>
    <row r="27" spans="1:63" x14ac:dyDescent="0.25">
      <c r="A27" s="152">
        <v>39264</v>
      </c>
      <c r="B27" t="s">
        <v>256</v>
      </c>
      <c r="C27">
        <v>2007</v>
      </c>
      <c r="D27" s="153">
        <v>99.279165063525397</v>
      </c>
      <c r="E27" s="153"/>
      <c r="F27" s="153"/>
      <c r="G27" s="153">
        <v>98.550390917838996</v>
      </c>
      <c r="H27" s="153">
        <v>101.82678556401601</v>
      </c>
      <c r="I27" s="153">
        <v>97.931183191928397</v>
      </c>
      <c r="J27" s="154">
        <v>103.107438236704</v>
      </c>
      <c r="K27" s="154"/>
      <c r="L27" s="154"/>
      <c r="M27" s="154">
        <v>101.957092556147</v>
      </c>
      <c r="N27" s="154">
        <v>106.815806822083</v>
      </c>
      <c r="O27" s="154">
        <v>100.738383332246</v>
      </c>
      <c r="P27" s="155">
        <v>4816.07917723629</v>
      </c>
      <c r="Q27" s="155"/>
      <c r="R27" s="155"/>
      <c r="S27" s="155">
        <v>5754.4200008308999</v>
      </c>
      <c r="T27" s="155">
        <v>4751.3567645937101</v>
      </c>
      <c r="U27" s="155">
        <v>4431.6224577292396</v>
      </c>
      <c r="V27" s="154">
        <v>55.21</v>
      </c>
      <c r="W27" s="154"/>
      <c r="X27" s="154"/>
      <c r="Y27" s="154">
        <v>54.24</v>
      </c>
      <c r="Z27" s="154">
        <v>54.64</v>
      </c>
      <c r="AA27" s="154">
        <v>55.28</v>
      </c>
      <c r="AB27" s="154">
        <v>5.4266666666666703</v>
      </c>
      <c r="AC27" s="156">
        <v>6.7642747328686796E-3</v>
      </c>
      <c r="AD27" s="154">
        <v>93.152184411319695</v>
      </c>
      <c r="AE27" s="154"/>
      <c r="AF27" s="154"/>
      <c r="AG27" s="154">
        <v>93.456861426638</v>
      </c>
      <c r="AH27" s="154">
        <v>93.5686721953644</v>
      </c>
      <c r="AI27" s="154">
        <v>93.133444171359201</v>
      </c>
      <c r="AJ27" s="154">
        <v>100.817165030815</v>
      </c>
      <c r="AK27" s="154"/>
      <c r="AL27" s="154"/>
      <c r="AM27" s="154">
        <v>101.868720067612</v>
      </c>
      <c r="AN27" s="154">
        <v>98.7172538392051</v>
      </c>
      <c r="AO27" s="154">
        <v>102.20948506979801</v>
      </c>
      <c r="AP27" s="154">
        <v>93.045789504230697</v>
      </c>
      <c r="AQ27" s="154">
        <v>92.268439522230395</v>
      </c>
      <c r="AR27" s="154"/>
      <c r="AS27" s="154"/>
      <c r="AT27" s="154">
        <v>92.9877102821238</v>
      </c>
      <c r="AU27" s="154">
        <v>92.340745661474401</v>
      </c>
      <c r="AV27" s="154">
        <v>92.017256013112998</v>
      </c>
      <c r="AW27" s="154">
        <v>96.973293768546</v>
      </c>
      <c r="AX27" s="154"/>
      <c r="AY27" s="154"/>
      <c r="AZ27" s="154">
        <v>98.788618649638394</v>
      </c>
      <c r="BA27" s="154">
        <v>93.717253839205</v>
      </c>
      <c r="BB27" s="154">
        <v>98.950725709531298</v>
      </c>
      <c r="BC27" s="154">
        <v>92.348082558732699</v>
      </c>
      <c r="BE27" s="157" t="e">
        <f>#N/A</f>
        <v>#N/A</v>
      </c>
      <c r="BF27" s="157" t="e">
        <f>#N/A</f>
        <v>#N/A</v>
      </c>
      <c r="BG27" s="157" t="e">
        <f>#N/A</f>
        <v>#N/A</v>
      </c>
      <c r="BH27" s="157" t="e">
        <f>#N/A</f>
        <v>#N/A</v>
      </c>
      <c r="BI27" s="157" t="e">
        <f>#N/A</f>
        <v>#N/A</v>
      </c>
      <c r="BJ27" s="157" t="e">
        <f>#N/A</f>
        <v>#N/A</v>
      </c>
      <c r="BK27" s="157" t="e">
        <f>#N/A</f>
        <v>#N/A</v>
      </c>
    </row>
    <row r="28" spans="1:63" x14ac:dyDescent="0.25">
      <c r="A28" s="152">
        <v>39356</v>
      </c>
      <c r="B28" t="s">
        <v>257</v>
      </c>
      <c r="C28">
        <v>2007</v>
      </c>
      <c r="D28" s="153">
        <v>101.16986014788699</v>
      </c>
      <c r="E28" s="153">
        <v>101.574121841813</v>
      </c>
      <c r="F28" s="153">
        <v>100.943568583342</v>
      </c>
      <c r="G28" s="153">
        <v>100.46688744302701</v>
      </c>
      <c r="H28" s="153">
        <v>103.72819097920301</v>
      </c>
      <c r="I28" s="153">
        <v>99.3568514686594</v>
      </c>
      <c r="J28" s="154">
        <v>101.49575594285</v>
      </c>
      <c r="K28" s="154"/>
      <c r="L28" s="154"/>
      <c r="M28" s="154">
        <v>100.746442044381</v>
      </c>
      <c r="N28" s="154">
        <v>104.560447593828</v>
      </c>
      <c r="O28" s="154">
        <v>99.655620766411801</v>
      </c>
      <c r="P28" s="155">
        <v>4980.1993842161401</v>
      </c>
      <c r="Q28" s="155">
        <v>4980.1993842161401</v>
      </c>
      <c r="R28" s="155">
        <v>4980.1993842161401</v>
      </c>
      <c r="S28" s="155">
        <v>5949.0358340984903</v>
      </c>
      <c r="T28" s="155">
        <v>4906.71295372649</v>
      </c>
      <c r="U28" s="155">
        <v>4577.42359394103</v>
      </c>
      <c r="V28" s="154">
        <v>54.94</v>
      </c>
      <c r="W28" s="154">
        <v>67.55</v>
      </c>
      <c r="X28" s="154">
        <v>53.76</v>
      </c>
      <c r="Y28" s="154">
        <v>53.94</v>
      </c>
      <c r="Z28" s="154">
        <v>54.32</v>
      </c>
      <c r="AA28" s="154">
        <v>55.19</v>
      </c>
      <c r="AB28" s="154">
        <v>5.6760000000000002</v>
      </c>
      <c r="AC28" s="156">
        <v>6.8977969963884304E-3</v>
      </c>
      <c r="AD28" s="154">
        <v>96.3265831750427</v>
      </c>
      <c r="AE28" s="154">
        <v>96.3265831750427</v>
      </c>
      <c r="AF28" s="154">
        <v>96.3265831750427</v>
      </c>
      <c r="AG28" s="154">
        <v>96.617594386430994</v>
      </c>
      <c r="AH28" s="154">
        <v>96.628108279560294</v>
      </c>
      <c r="AI28" s="154">
        <v>96.197550400854993</v>
      </c>
      <c r="AJ28" s="154">
        <v>100.324126911664</v>
      </c>
      <c r="AK28" s="154">
        <v>99.907561471621406</v>
      </c>
      <c r="AL28" s="154">
        <v>100.556464811784</v>
      </c>
      <c r="AM28" s="154">
        <v>101.305286881397</v>
      </c>
      <c r="AN28" s="154">
        <v>98.139114724480606</v>
      </c>
      <c r="AO28" s="154">
        <v>102.043080336507</v>
      </c>
      <c r="AP28" s="154">
        <v>94.882451218341501</v>
      </c>
      <c r="AQ28" s="154">
        <v>93.487009433051099</v>
      </c>
      <c r="AR28" s="154"/>
      <c r="AS28" s="154"/>
      <c r="AT28" s="154">
        <v>94.379903676542497</v>
      </c>
      <c r="AU28" s="154">
        <v>93.5238272909953</v>
      </c>
      <c r="AV28" s="154">
        <v>93.138701142833895</v>
      </c>
      <c r="AW28" s="154">
        <v>98.913490070760105</v>
      </c>
      <c r="AX28" s="154"/>
      <c r="AY28" s="154"/>
      <c r="AZ28" s="154">
        <v>100.57751901587</v>
      </c>
      <c r="BA28" s="154">
        <v>96.061427280939498</v>
      </c>
      <c r="BB28" s="154">
        <v>100.3697882962</v>
      </c>
      <c r="BC28" s="154">
        <v>93.122394285854497</v>
      </c>
      <c r="BE28" s="157" t="e">
        <f>#N/A</f>
        <v>#N/A</v>
      </c>
      <c r="BF28" s="157" t="e">
        <f>#N/A</f>
        <v>#N/A</v>
      </c>
      <c r="BG28" s="157" t="e">
        <f>#N/A</f>
        <v>#N/A</v>
      </c>
      <c r="BH28" s="157" t="e">
        <f>#N/A</f>
        <v>#N/A</v>
      </c>
      <c r="BI28" s="157" t="e">
        <f>#N/A</f>
        <v>#N/A</v>
      </c>
      <c r="BJ28" s="157" t="e">
        <f>#N/A</f>
        <v>#N/A</v>
      </c>
      <c r="BK28" s="157" t="e">
        <f>#N/A</f>
        <v>#N/A</v>
      </c>
    </row>
    <row r="29" spans="1:63" x14ac:dyDescent="0.25">
      <c r="A29" s="152">
        <v>39448</v>
      </c>
      <c r="B29" t="s">
        <v>258</v>
      </c>
      <c r="C29">
        <v>2008</v>
      </c>
      <c r="D29" s="153">
        <v>101.602006448935</v>
      </c>
      <c r="E29" s="153">
        <v>102.02549279385499</v>
      </c>
      <c r="F29" s="153">
        <v>101.359562387317</v>
      </c>
      <c r="G29" s="153">
        <v>101.382932785664</v>
      </c>
      <c r="H29" s="153">
        <v>103.065682427811</v>
      </c>
      <c r="I29" s="153">
        <v>100.23792886627</v>
      </c>
      <c r="J29" s="154">
        <v>100.898236835112</v>
      </c>
      <c r="K29" s="154"/>
      <c r="L29" s="154"/>
      <c r="M29" s="154">
        <v>100.179415495689</v>
      </c>
      <c r="N29" s="154">
        <v>103.329643964723</v>
      </c>
      <c r="O29" s="154">
        <v>99.6911891836329</v>
      </c>
      <c r="P29" s="155">
        <v>5011.4920808816696</v>
      </c>
      <c r="Q29" s="155">
        <v>5011.4920808816696</v>
      </c>
      <c r="R29" s="155">
        <v>5011.4920808816696</v>
      </c>
      <c r="S29" s="155">
        <v>6034.4368791302004</v>
      </c>
      <c r="T29" s="155">
        <v>4886.3841116735402</v>
      </c>
      <c r="U29" s="155">
        <v>4589.36510874743</v>
      </c>
      <c r="V29" s="154">
        <v>54.38</v>
      </c>
      <c r="W29" s="154">
        <v>66.849999999999994</v>
      </c>
      <c r="X29" s="154">
        <v>53.22</v>
      </c>
      <c r="Y29" s="154">
        <v>53.56</v>
      </c>
      <c r="Z29" s="154">
        <v>53.78</v>
      </c>
      <c r="AA29" s="154">
        <v>54.18</v>
      </c>
      <c r="AB29" s="154">
        <v>5.8336666666666703</v>
      </c>
      <c r="AC29" s="156">
        <v>6.9827910075912301E-3</v>
      </c>
      <c r="AD29" s="154">
        <v>96.931843791249506</v>
      </c>
      <c r="AE29" s="154">
        <v>96.931843791249506</v>
      </c>
      <c r="AF29" s="154">
        <v>96.931843791249506</v>
      </c>
      <c r="AG29" s="154">
        <v>98.004582758858902</v>
      </c>
      <c r="AH29" s="154">
        <v>96.227771522628402</v>
      </c>
      <c r="AI29" s="154">
        <v>96.448509144103596</v>
      </c>
      <c r="AJ29" s="154">
        <v>99.3015293312029</v>
      </c>
      <c r="AK29" s="154">
        <v>98.872249953780695</v>
      </c>
      <c r="AL29" s="154">
        <v>99.546411035772707</v>
      </c>
      <c r="AM29" s="154">
        <v>100.591604845525</v>
      </c>
      <c r="AN29" s="154">
        <v>97.163504968382995</v>
      </c>
      <c r="AO29" s="154">
        <v>100.175649440695</v>
      </c>
      <c r="AP29" s="154">
        <v>96.051583932166395</v>
      </c>
      <c r="AQ29" s="154">
        <v>94.900357361321298</v>
      </c>
      <c r="AR29" s="154"/>
      <c r="AS29" s="154"/>
      <c r="AT29" s="154">
        <v>95.589571525791399</v>
      </c>
      <c r="AU29" s="154">
        <v>94.917420369790904</v>
      </c>
      <c r="AV29" s="154">
        <v>94.629108505443398</v>
      </c>
      <c r="AW29" s="154">
        <v>99.899566309061896</v>
      </c>
      <c r="AX29" s="154"/>
      <c r="AY29" s="154"/>
      <c r="AZ29" s="154">
        <v>101.31937271105301</v>
      </c>
      <c r="BA29" s="154">
        <v>97.556458897922298</v>
      </c>
      <c r="BB29" s="154">
        <v>100.855135434964</v>
      </c>
      <c r="BC29" s="154">
        <v>94.128783815059194</v>
      </c>
      <c r="BE29" s="157" t="e">
        <f>#N/A</f>
        <v>#N/A</v>
      </c>
      <c r="BF29" s="157" t="e">
        <f>#N/A</f>
        <v>#N/A</v>
      </c>
      <c r="BG29" s="157" t="e">
        <f>#N/A</f>
        <v>#N/A</v>
      </c>
      <c r="BH29" s="157" t="e">
        <f>#N/A</f>
        <v>#N/A</v>
      </c>
      <c r="BI29" s="157" t="e">
        <f>#N/A</f>
        <v>#N/A</v>
      </c>
      <c r="BJ29" s="157" t="e">
        <f>#N/A</f>
        <v>#N/A</v>
      </c>
      <c r="BK29" s="157" t="e">
        <f>#N/A</f>
        <v>#N/A</v>
      </c>
    </row>
    <row r="30" spans="1:63" x14ac:dyDescent="0.25">
      <c r="A30" s="152">
        <v>39539</v>
      </c>
      <c r="B30" t="s">
        <v>259</v>
      </c>
      <c r="C30">
        <v>2008</v>
      </c>
      <c r="D30" s="153">
        <v>98.845355623145593</v>
      </c>
      <c r="E30" s="153">
        <v>98.369931174417403</v>
      </c>
      <c r="F30" s="153">
        <v>99.133877119222902</v>
      </c>
      <c r="G30" s="153">
        <v>98.172988699777605</v>
      </c>
      <c r="H30" s="153">
        <v>99.522837471924703</v>
      </c>
      <c r="I30" s="153">
        <v>99.663972765333995</v>
      </c>
      <c r="J30" s="154">
        <v>100.224096820873</v>
      </c>
      <c r="K30" s="154"/>
      <c r="L30" s="154"/>
      <c r="M30" s="154">
        <v>99.643299961576702</v>
      </c>
      <c r="N30" s="154">
        <v>102.035874110739</v>
      </c>
      <c r="O30" s="154">
        <v>99.297484073047897</v>
      </c>
      <c r="P30" s="155">
        <v>5119.0191130408803</v>
      </c>
      <c r="Q30" s="155">
        <v>5119.0191130408803</v>
      </c>
      <c r="R30" s="155">
        <v>5119.0191130408803</v>
      </c>
      <c r="S30" s="155">
        <v>6109.5702800133604</v>
      </c>
      <c r="T30" s="155">
        <v>5028.5701303278202</v>
      </c>
      <c r="U30" s="155">
        <v>4705.8118426746796</v>
      </c>
      <c r="V30" s="154">
        <v>54.7</v>
      </c>
      <c r="W30" s="154">
        <v>67.849999999999994</v>
      </c>
      <c r="X30" s="154">
        <v>53.25</v>
      </c>
      <c r="Y30" s="154">
        <v>53.65</v>
      </c>
      <c r="Z30" s="154">
        <v>54.91</v>
      </c>
      <c r="AA30" s="154">
        <v>53.53</v>
      </c>
      <c r="AB30" s="154">
        <v>6.3946666666666703</v>
      </c>
      <c r="AC30" s="156">
        <v>7.2886423448797E-3</v>
      </c>
      <c r="AD30" s="154">
        <v>99.011622291619702</v>
      </c>
      <c r="AE30" s="154">
        <v>99.011622291619702</v>
      </c>
      <c r="AF30" s="154">
        <v>99.011622291619702</v>
      </c>
      <c r="AG30" s="154">
        <v>99.224815524947601</v>
      </c>
      <c r="AH30" s="154">
        <v>99.027846875707795</v>
      </c>
      <c r="AI30" s="154">
        <v>98.895713412200706</v>
      </c>
      <c r="AJ30" s="154">
        <v>99.885870805752106</v>
      </c>
      <c r="AK30" s="154">
        <v>100.35126640783901</v>
      </c>
      <c r="AL30" s="154">
        <v>99.60252513444</v>
      </c>
      <c r="AM30" s="154">
        <v>100.76063480139</v>
      </c>
      <c r="AN30" s="154">
        <v>99.205058717253806</v>
      </c>
      <c r="AO30" s="154">
        <v>98.973837478043805</v>
      </c>
      <c r="AP30" s="154">
        <v>100.258713339647</v>
      </c>
      <c r="AQ30" s="154">
        <v>96.355558417307904</v>
      </c>
      <c r="AR30" s="154"/>
      <c r="AS30" s="154"/>
      <c r="AT30" s="154">
        <v>96.825963524218906</v>
      </c>
      <c r="AU30" s="154">
        <v>96.363099718315198</v>
      </c>
      <c r="AV30" s="154">
        <v>96.168804282129599</v>
      </c>
      <c r="AW30" s="154">
        <v>100.082173019859</v>
      </c>
      <c r="AX30" s="154"/>
      <c r="AY30" s="154"/>
      <c r="AZ30" s="154">
        <v>101.13156164898101</v>
      </c>
      <c r="BA30" s="154">
        <v>98.306233062330605</v>
      </c>
      <c r="BB30" s="154">
        <v>100.850513081261</v>
      </c>
      <c r="BC30" s="154">
        <v>96.059634498596395</v>
      </c>
      <c r="BE30" s="157" t="e">
        <f>#N/A</f>
        <v>#N/A</v>
      </c>
      <c r="BF30" s="157" t="e">
        <f>#N/A</f>
        <v>#N/A</v>
      </c>
      <c r="BG30" s="157" t="e">
        <f>#N/A</f>
        <v>#N/A</v>
      </c>
      <c r="BH30" s="157" t="e">
        <f>#N/A</f>
        <v>#N/A</v>
      </c>
      <c r="BI30" s="157" t="e">
        <f>#N/A</f>
        <v>#N/A</v>
      </c>
      <c r="BJ30" s="157" t="e">
        <f>#N/A</f>
        <v>#N/A</v>
      </c>
      <c r="BK30" s="157" t="e">
        <f>#N/A</f>
        <v>#N/A</v>
      </c>
    </row>
    <row r="31" spans="1:63" x14ac:dyDescent="0.25">
      <c r="A31" s="152">
        <v>39630</v>
      </c>
      <c r="B31" t="s">
        <v>260</v>
      </c>
      <c r="C31">
        <v>2008</v>
      </c>
      <c r="D31" s="153">
        <v>97.512057815589102</v>
      </c>
      <c r="E31" s="153">
        <v>96.934761761503395</v>
      </c>
      <c r="F31" s="153">
        <v>97.838589266810104</v>
      </c>
      <c r="G31" s="153">
        <v>97.471968727990102</v>
      </c>
      <c r="H31" s="153">
        <v>96.633331576833399</v>
      </c>
      <c r="I31" s="153">
        <v>98.850587119886796</v>
      </c>
      <c r="J31" s="154">
        <v>99.782320008889002</v>
      </c>
      <c r="K31" s="154">
        <v>99.726076892897396</v>
      </c>
      <c r="L31" s="154">
        <v>99.818899339173001</v>
      </c>
      <c r="M31" s="154">
        <v>99.373694414114496</v>
      </c>
      <c r="N31" s="154">
        <v>100.737510613943</v>
      </c>
      <c r="O31" s="154">
        <v>99.527335055037497</v>
      </c>
      <c r="P31" s="155">
        <v>5200.2469639599103</v>
      </c>
      <c r="Q31" s="155">
        <v>5200.2469639599103</v>
      </c>
      <c r="R31" s="155">
        <v>5200.2469639599103</v>
      </c>
      <c r="S31" s="155">
        <v>6154.9290066875201</v>
      </c>
      <c r="T31" s="155">
        <v>5128.2137670457096</v>
      </c>
      <c r="U31" s="155">
        <v>4802.9139385005201</v>
      </c>
      <c r="V31" s="154">
        <v>55.71</v>
      </c>
      <c r="W31" s="154">
        <v>69.180000000000007</v>
      </c>
      <c r="X31" s="154">
        <v>54.21</v>
      </c>
      <c r="Y31" s="154">
        <v>53.84</v>
      </c>
      <c r="Z31" s="154">
        <v>57.04</v>
      </c>
      <c r="AA31" s="154">
        <v>54.48</v>
      </c>
      <c r="AB31" s="154">
        <v>6.5413333333333297</v>
      </c>
      <c r="AC31" s="156">
        <v>7.3694652012201E-3</v>
      </c>
      <c r="AD31" s="154">
        <v>100.582724316667</v>
      </c>
      <c r="AE31" s="154">
        <v>100.582724316667</v>
      </c>
      <c r="AF31" s="154">
        <v>100.582724316667</v>
      </c>
      <c r="AG31" s="154">
        <v>99.961481293637206</v>
      </c>
      <c r="AH31" s="154">
        <v>100.99013327985401</v>
      </c>
      <c r="AI31" s="154">
        <v>100.936377459461</v>
      </c>
      <c r="AJ31" s="154">
        <v>101.730198584798</v>
      </c>
      <c r="AK31" s="154">
        <v>102.318358291736</v>
      </c>
      <c r="AL31" s="154">
        <v>101.39817629179301</v>
      </c>
      <c r="AM31" s="154">
        <v>101.117475819326</v>
      </c>
      <c r="AN31" s="154">
        <v>103.053297199639</v>
      </c>
      <c r="AO31" s="154">
        <v>100.730331884996</v>
      </c>
      <c r="AP31" s="154">
        <v>101.370469850901</v>
      </c>
      <c r="AQ31" s="154">
        <v>98.213193393644801</v>
      </c>
      <c r="AR31" s="154">
        <v>98.213193393644801</v>
      </c>
      <c r="AS31" s="154">
        <v>98.213193393644801</v>
      </c>
      <c r="AT31" s="154">
        <v>98.452118490968701</v>
      </c>
      <c r="AU31" s="154">
        <v>98.218464989437607</v>
      </c>
      <c r="AV31" s="154">
        <v>98.119537604154999</v>
      </c>
      <c r="AW31" s="154">
        <v>100.31043140835401</v>
      </c>
      <c r="AX31" s="154">
        <v>100.362359031244</v>
      </c>
      <c r="AY31" s="154">
        <v>100.275894318448</v>
      </c>
      <c r="AZ31" s="154">
        <v>100.94375058691</v>
      </c>
      <c r="BA31" s="154">
        <v>99.390243902438996</v>
      </c>
      <c r="BB31" s="154">
        <v>100.480724785061</v>
      </c>
      <c r="BC31" s="154">
        <v>98.140804585264107</v>
      </c>
      <c r="BE31" s="157" t="e">
        <f>#N/A</f>
        <v>#N/A</v>
      </c>
      <c r="BF31" s="157" t="e">
        <f>#N/A</f>
        <v>#N/A</v>
      </c>
      <c r="BG31" s="157" t="e">
        <f>#N/A</f>
        <v>#N/A</v>
      </c>
      <c r="BH31" s="157" t="e">
        <f>#N/A</f>
        <v>#N/A</v>
      </c>
      <c r="BI31" s="157" t="e">
        <f>#N/A</f>
        <v>#N/A</v>
      </c>
      <c r="BJ31" s="157" t="e">
        <f>#N/A</f>
        <v>#N/A</v>
      </c>
      <c r="BK31" s="157" t="e">
        <f>#N/A</f>
        <v>#N/A</v>
      </c>
    </row>
    <row r="32" spans="1:63" x14ac:dyDescent="0.25">
      <c r="A32" s="152">
        <v>39722</v>
      </c>
      <c r="B32" t="s">
        <v>261</v>
      </c>
      <c r="C32">
        <v>2008</v>
      </c>
      <c r="D32" s="153">
        <v>102.040580112331</v>
      </c>
      <c r="E32" s="153">
        <v>102.66981427022399</v>
      </c>
      <c r="F32" s="153">
        <v>101.66797122665</v>
      </c>
      <c r="G32" s="153">
        <v>102.97210978656901</v>
      </c>
      <c r="H32" s="153">
        <v>100.778148523431</v>
      </c>
      <c r="I32" s="153">
        <v>101.247511248509</v>
      </c>
      <c r="J32" s="154">
        <v>100</v>
      </c>
      <c r="K32" s="154">
        <v>100</v>
      </c>
      <c r="L32" s="154">
        <v>100</v>
      </c>
      <c r="M32" s="154">
        <v>100</v>
      </c>
      <c r="N32" s="154">
        <v>100</v>
      </c>
      <c r="O32" s="154">
        <v>100</v>
      </c>
      <c r="P32" s="155">
        <v>5349.7195256920704</v>
      </c>
      <c r="Q32" s="155">
        <v>5349.7195256920704</v>
      </c>
      <c r="R32" s="155">
        <v>5349.7195256920704</v>
      </c>
      <c r="S32" s="155">
        <v>6330.2667112547097</v>
      </c>
      <c r="T32" s="155">
        <v>5268.5737443176904</v>
      </c>
      <c r="U32" s="155">
        <v>4935.3401064672498</v>
      </c>
      <c r="V32" s="154">
        <v>54.26</v>
      </c>
      <c r="W32" s="154">
        <v>66.569999999999993</v>
      </c>
      <c r="X32" s="154">
        <v>53.17</v>
      </c>
      <c r="Y32" s="154">
        <v>51.93</v>
      </c>
      <c r="Z32" s="154">
        <v>55.67</v>
      </c>
      <c r="AA32" s="154">
        <v>54.15</v>
      </c>
      <c r="AB32" s="154">
        <v>6.6660000000000004</v>
      </c>
      <c r="AC32" s="156">
        <v>7.4384387012682296E-3</v>
      </c>
      <c r="AD32" s="154">
        <v>103.47380960046399</v>
      </c>
      <c r="AE32" s="154">
        <v>103.47380960046399</v>
      </c>
      <c r="AF32" s="154">
        <v>103.47380960046399</v>
      </c>
      <c r="AG32" s="154">
        <v>102.80912042255601</v>
      </c>
      <c r="AH32" s="154">
        <v>103.75424832181</v>
      </c>
      <c r="AI32" s="154">
        <v>103.719399984235</v>
      </c>
      <c r="AJ32" s="154">
        <v>99.082401278247005</v>
      </c>
      <c r="AK32" s="154">
        <v>98.458125346644493</v>
      </c>
      <c r="AL32" s="154">
        <v>99.452887537993902</v>
      </c>
      <c r="AM32" s="154">
        <v>97.530284533759001</v>
      </c>
      <c r="AN32" s="154">
        <v>100.578139114725</v>
      </c>
      <c r="AO32" s="154">
        <v>100.12018119626499</v>
      </c>
      <c r="AP32" s="154">
        <v>102.319232877285</v>
      </c>
      <c r="AQ32" s="154">
        <v>100</v>
      </c>
      <c r="AR32" s="154">
        <v>100</v>
      </c>
      <c r="AS32" s="154">
        <v>100</v>
      </c>
      <c r="AT32" s="154">
        <v>100</v>
      </c>
      <c r="AU32" s="154">
        <v>100</v>
      </c>
      <c r="AV32" s="154">
        <v>100</v>
      </c>
      <c r="AW32" s="154">
        <v>100</v>
      </c>
      <c r="AX32" s="154">
        <v>100</v>
      </c>
      <c r="AY32" s="154">
        <v>100</v>
      </c>
      <c r="AZ32" s="154">
        <v>100</v>
      </c>
      <c r="BA32" s="154">
        <v>100</v>
      </c>
      <c r="BB32" s="154">
        <v>100</v>
      </c>
      <c r="BC32" s="154">
        <v>100</v>
      </c>
      <c r="BE32" s="157" t="e">
        <f>#N/A</f>
        <v>#N/A</v>
      </c>
      <c r="BF32" s="157" t="e">
        <f>#N/A</f>
        <v>#N/A</v>
      </c>
      <c r="BG32" s="157" t="e">
        <f>#N/A</f>
        <v>#N/A</v>
      </c>
      <c r="BH32" s="157" t="e">
        <f>#N/A</f>
        <v>#N/A</v>
      </c>
      <c r="BI32" s="157" t="e">
        <f>#N/A</f>
        <v>#N/A</v>
      </c>
      <c r="BJ32" s="157" t="e">
        <f>#N/A</f>
        <v>#N/A</v>
      </c>
      <c r="BK32" s="157" t="e">
        <f>#N/A</f>
        <v>#N/A</v>
      </c>
    </row>
    <row r="33" spans="1:63" x14ac:dyDescent="0.25">
      <c r="A33" s="152">
        <v>39814</v>
      </c>
      <c r="B33" t="s">
        <v>262</v>
      </c>
      <c r="C33">
        <v>2009</v>
      </c>
      <c r="D33" s="153">
        <v>100.280636947639</v>
      </c>
      <c r="E33" s="153">
        <v>98.554304701274603</v>
      </c>
      <c r="F33" s="153">
        <v>101.299598275405</v>
      </c>
      <c r="G33" s="153">
        <v>102.634509838855</v>
      </c>
      <c r="H33" s="153">
        <v>98.625788049036501</v>
      </c>
      <c r="I33" s="153">
        <v>97.325580099888398</v>
      </c>
      <c r="J33" s="154">
        <v>99.669657624676105</v>
      </c>
      <c r="K33" s="154">
        <v>99.132202976854799</v>
      </c>
      <c r="L33" s="154">
        <v>99.985008972022101</v>
      </c>
      <c r="M33" s="154">
        <v>100.31289426329801</v>
      </c>
      <c r="N33" s="154">
        <v>98.890026405306301</v>
      </c>
      <c r="O33" s="154">
        <v>99.271912808404593</v>
      </c>
      <c r="P33" s="155">
        <v>5294.4579549848604</v>
      </c>
      <c r="Q33" s="155">
        <v>5294.4579549848604</v>
      </c>
      <c r="R33" s="155">
        <v>5294.4579549848604</v>
      </c>
      <c r="S33" s="155">
        <v>6365.1011938998899</v>
      </c>
      <c r="T33" s="155">
        <v>5136.6759971826104</v>
      </c>
      <c r="U33" s="155">
        <v>4851.0352138407998</v>
      </c>
      <c r="V33" s="154">
        <v>54.05</v>
      </c>
      <c r="W33" s="154">
        <v>67.89</v>
      </c>
      <c r="X33" s="154">
        <v>52.24</v>
      </c>
      <c r="Y33" s="154">
        <v>51.82</v>
      </c>
      <c r="Z33" s="154">
        <v>54.86</v>
      </c>
      <c r="AA33" s="154">
        <v>54.77</v>
      </c>
      <c r="AB33" s="154">
        <v>6.8126666666666704</v>
      </c>
      <c r="AC33" s="156">
        <v>7.5199024183587697E-3</v>
      </c>
      <c r="AD33" s="154">
        <v>102.404945108013</v>
      </c>
      <c r="AE33" s="154">
        <v>102.404945108013</v>
      </c>
      <c r="AF33" s="154">
        <v>102.404945108013</v>
      </c>
      <c r="AG33" s="154">
        <v>103.37486317629499</v>
      </c>
      <c r="AH33" s="154">
        <v>101.156780340252</v>
      </c>
      <c r="AI33" s="154">
        <v>101.947677531411</v>
      </c>
      <c r="AJ33" s="154">
        <v>98.698927185574107</v>
      </c>
      <c r="AK33" s="154">
        <v>100.41042706600101</v>
      </c>
      <c r="AL33" s="154">
        <v>97.713350479307906</v>
      </c>
      <c r="AM33" s="154">
        <v>97.323692365480298</v>
      </c>
      <c r="AN33" s="154">
        <v>99.114724480578204</v>
      </c>
      <c r="AO33" s="154">
        <v>101.26652491448699</v>
      </c>
      <c r="AP33" s="154">
        <v>103.439804730437</v>
      </c>
      <c r="AQ33" s="154">
        <v>101.36827532919099</v>
      </c>
      <c r="AR33" s="154">
        <v>101.36827532919099</v>
      </c>
      <c r="AS33" s="154">
        <v>101.36827532919099</v>
      </c>
      <c r="AT33" s="154">
        <v>101.342570104359</v>
      </c>
      <c r="AU33" s="154">
        <v>101.232252204406</v>
      </c>
      <c r="AV33" s="154">
        <v>101.37479209682699</v>
      </c>
      <c r="AW33" s="154">
        <v>99.849349463592802</v>
      </c>
      <c r="AX33" s="154">
        <v>100.384544278055</v>
      </c>
      <c r="AY33" s="154">
        <v>99.541734860883807</v>
      </c>
      <c r="AZ33" s="154">
        <v>99.183021879988701</v>
      </c>
      <c r="BA33" s="154">
        <v>100.487804878049</v>
      </c>
      <c r="BB33" s="154">
        <v>100.272718868448</v>
      </c>
      <c r="BC33" s="154">
        <v>101.847055199568</v>
      </c>
      <c r="BE33" s="157" t="e">
        <f>#N/A</f>
        <v>#N/A</v>
      </c>
      <c r="BF33" s="157" t="e">
        <f>#N/A</f>
        <v>#N/A</v>
      </c>
      <c r="BG33" s="157" t="e">
        <f>#N/A</f>
        <v>#N/A</v>
      </c>
      <c r="BH33" s="157" t="e">
        <f>#N/A</f>
        <v>#N/A</v>
      </c>
      <c r="BI33" s="157" t="e">
        <f>#N/A</f>
        <v>#N/A</v>
      </c>
      <c r="BJ33" s="157" t="e">
        <f>#N/A</f>
        <v>#N/A</v>
      </c>
      <c r="BK33" s="157" t="e">
        <f>#N/A</f>
        <v>#N/A</v>
      </c>
    </row>
    <row r="34" spans="1:63" x14ac:dyDescent="0.25">
      <c r="A34" s="152">
        <v>39904</v>
      </c>
      <c r="B34" t="s">
        <v>263</v>
      </c>
      <c r="C34">
        <v>2009</v>
      </c>
      <c r="D34" s="153">
        <v>103.617737639097</v>
      </c>
      <c r="E34" s="153">
        <v>99.567853345483698</v>
      </c>
      <c r="F34" s="153">
        <v>106.086462205472</v>
      </c>
      <c r="G34" s="153">
        <v>105.7440829251</v>
      </c>
      <c r="H34" s="153">
        <v>101.542368370706</v>
      </c>
      <c r="I34" s="153">
        <v>101.497084353218</v>
      </c>
      <c r="J34" s="154">
        <v>100.862753128664</v>
      </c>
      <c r="K34" s="154">
        <v>99.431683519621402</v>
      </c>
      <c r="L34" s="154">
        <v>101.723155243584</v>
      </c>
      <c r="M34" s="154">
        <v>102.205667819628</v>
      </c>
      <c r="N34" s="154">
        <v>99.394909130001807</v>
      </c>
      <c r="O34" s="154">
        <v>99.730190705375506</v>
      </c>
      <c r="P34" s="155">
        <v>5323.4203444518898</v>
      </c>
      <c r="Q34" s="155">
        <v>5323.4203444518898</v>
      </c>
      <c r="R34" s="155">
        <v>5323.4203444518898</v>
      </c>
      <c r="S34" s="155">
        <v>6343.4976338987299</v>
      </c>
      <c r="T34" s="155">
        <v>5203.4170362680097</v>
      </c>
      <c r="U34" s="155">
        <v>4896.2764377284102</v>
      </c>
      <c r="V34" s="154">
        <v>52.17</v>
      </c>
      <c r="W34" s="154">
        <v>67.02</v>
      </c>
      <c r="X34" s="154">
        <v>49.75</v>
      </c>
      <c r="Y34" s="154">
        <v>49.72</v>
      </c>
      <c r="Z34" s="154">
        <v>53.54</v>
      </c>
      <c r="AA34" s="154">
        <v>52.58</v>
      </c>
      <c r="AB34" s="154">
        <v>6.9226666666666699</v>
      </c>
      <c r="AC34" s="156">
        <v>7.5812235115990702E-3</v>
      </c>
      <c r="AD34" s="154">
        <v>102.96513312514099</v>
      </c>
      <c r="AE34" s="154">
        <v>102.96513312514099</v>
      </c>
      <c r="AF34" s="154">
        <v>102.96513312514099</v>
      </c>
      <c r="AG34" s="154">
        <v>103.02400228795899</v>
      </c>
      <c r="AH34" s="154">
        <v>102.471114480491</v>
      </c>
      <c r="AI34" s="154">
        <v>102.898451438568</v>
      </c>
      <c r="AJ34" s="154">
        <v>95.265921022597595</v>
      </c>
      <c r="AK34" s="154">
        <v>99.123682750970602</v>
      </c>
      <c r="AL34" s="154">
        <v>93.055880289922797</v>
      </c>
      <c r="AM34" s="154">
        <v>93.379660061977702</v>
      </c>
      <c r="AN34" s="154">
        <v>96.729900632339707</v>
      </c>
      <c r="AO34" s="154">
        <v>97.217343071091804</v>
      </c>
      <c r="AP34" s="154">
        <v>104.283305291714</v>
      </c>
      <c r="AQ34" s="154">
        <v>102.35665303757099</v>
      </c>
      <c r="AR34" s="154">
        <v>102.35665303757099</v>
      </c>
      <c r="AS34" s="154">
        <v>102.35665303757099</v>
      </c>
      <c r="AT34" s="154">
        <v>102.292366795112</v>
      </c>
      <c r="AU34" s="154">
        <v>102.093069105602</v>
      </c>
      <c r="AV34" s="154">
        <v>102.375476603419</v>
      </c>
      <c r="AW34" s="154">
        <v>98.694362017804195</v>
      </c>
      <c r="AX34" s="154">
        <v>100.07764836383799</v>
      </c>
      <c r="AY34" s="154">
        <v>97.905073649754499</v>
      </c>
      <c r="AZ34" s="154">
        <v>97.337778195135698</v>
      </c>
      <c r="BA34" s="154">
        <v>99.869015356820199</v>
      </c>
      <c r="BB34" s="154">
        <v>99.833595266709807</v>
      </c>
      <c r="BC34" s="154">
        <v>102.853203187584</v>
      </c>
      <c r="BE34" s="157" t="e">
        <f>#N/A</f>
        <v>#N/A</v>
      </c>
      <c r="BF34" s="157" t="e">
        <f>#N/A</f>
        <v>#N/A</v>
      </c>
      <c r="BG34" s="157" t="e">
        <f>#N/A</f>
        <v>#N/A</v>
      </c>
      <c r="BH34" s="157" t="e">
        <f>#N/A</f>
        <v>#N/A</v>
      </c>
      <c r="BI34" s="157" t="e">
        <f>#N/A</f>
        <v>#N/A</v>
      </c>
      <c r="BJ34" s="157" t="e">
        <f>#N/A</f>
        <v>#N/A</v>
      </c>
      <c r="BK34" s="157" t="e">
        <f>#N/A</f>
        <v>#N/A</v>
      </c>
    </row>
    <row r="35" spans="1:63" x14ac:dyDescent="0.25">
      <c r="A35" s="152">
        <v>39995</v>
      </c>
      <c r="B35" t="s">
        <v>264</v>
      </c>
      <c r="C35">
        <v>2009</v>
      </c>
      <c r="D35" s="153">
        <v>102.65537424610601</v>
      </c>
      <c r="E35" s="153">
        <v>97.972458684492096</v>
      </c>
      <c r="F35" s="153">
        <v>105.542118605767</v>
      </c>
      <c r="G35" s="153">
        <v>105.150518940193</v>
      </c>
      <c r="H35" s="153">
        <v>99.728641340780499</v>
      </c>
      <c r="I35" s="153">
        <v>100.486134765488</v>
      </c>
      <c r="J35" s="154">
        <v>102.148582236293</v>
      </c>
      <c r="K35" s="154">
        <v>99.691107750368602</v>
      </c>
      <c r="L35" s="154">
        <v>103.649037578324</v>
      </c>
      <c r="M35" s="154">
        <v>104.12530537267899</v>
      </c>
      <c r="N35" s="154">
        <v>100.168736570989</v>
      </c>
      <c r="O35" s="154">
        <v>100.13907761677601</v>
      </c>
      <c r="P35" s="155">
        <v>5263.4981593476896</v>
      </c>
      <c r="Q35" s="155">
        <v>5263.4981593476896</v>
      </c>
      <c r="R35" s="155">
        <v>5263.4981593476896</v>
      </c>
      <c r="S35" s="155">
        <v>6219.9610137782201</v>
      </c>
      <c r="T35" s="155">
        <v>5164.8384372758301</v>
      </c>
      <c r="U35" s="155">
        <v>4863.8780032179702</v>
      </c>
      <c r="V35" s="154">
        <v>51.22</v>
      </c>
      <c r="W35" s="154">
        <v>66.25</v>
      </c>
      <c r="X35" s="154">
        <v>48.64</v>
      </c>
      <c r="Y35" s="154">
        <v>48.23</v>
      </c>
      <c r="Z35" s="154">
        <v>53.23</v>
      </c>
      <c r="AA35" s="154">
        <v>51.9</v>
      </c>
      <c r="AB35" s="154">
        <v>7.1463333333333301</v>
      </c>
      <c r="AC35" s="156">
        <v>7.7064913265965599E-3</v>
      </c>
      <c r="AD35" s="154">
        <v>101.806123434532</v>
      </c>
      <c r="AE35" s="154">
        <v>101.806123434532</v>
      </c>
      <c r="AF35" s="154">
        <v>101.806123434532</v>
      </c>
      <c r="AG35" s="154">
        <v>101.01765850595299</v>
      </c>
      <c r="AH35" s="154">
        <v>101.71138447878801</v>
      </c>
      <c r="AI35" s="154">
        <v>102.217577149186</v>
      </c>
      <c r="AJ35" s="154">
        <v>93.531157270029695</v>
      </c>
      <c r="AK35" s="154">
        <v>97.984840081345894</v>
      </c>
      <c r="AL35" s="154">
        <v>90.979658639233094</v>
      </c>
      <c r="AM35" s="154">
        <v>90.581275237111498</v>
      </c>
      <c r="AN35" s="154">
        <v>96.169828364950305</v>
      </c>
      <c r="AO35" s="154">
        <v>95.960062864010297</v>
      </c>
      <c r="AP35" s="154">
        <v>106.006423172967</v>
      </c>
      <c r="AQ35" s="154">
        <v>102.66250281703699</v>
      </c>
      <c r="AR35" s="154">
        <v>102.66250281703699</v>
      </c>
      <c r="AS35" s="154">
        <v>102.66250281703699</v>
      </c>
      <c r="AT35" s="154">
        <v>102.55641109819101</v>
      </c>
      <c r="AU35" s="154">
        <v>102.273381905335</v>
      </c>
      <c r="AV35" s="154">
        <v>102.69577652584999</v>
      </c>
      <c r="AW35" s="154">
        <v>96.644601689112093</v>
      </c>
      <c r="AX35" s="154">
        <v>98.994268811240502</v>
      </c>
      <c r="AY35" s="154">
        <v>95.300444236614496</v>
      </c>
      <c r="AZ35" s="154">
        <v>94.703728049582097</v>
      </c>
      <c r="BA35" s="154">
        <v>98.148148148148195</v>
      </c>
      <c r="BB35" s="154">
        <v>98.641028011463405</v>
      </c>
      <c r="BC35" s="154">
        <v>104.01219151810101</v>
      </c>
      <c r="BE35" s="157" t="e">
        <f>#N/A</f>
        <v>#N/A</v>
      </c>
      <c r="BF35" s="157" t="e">
        <f>#N/A</f>
        <v>#N/A</v>
      </c>
      <c r="BG35" s="157" t="e">
        <f>#N/A</f>
        <v>#N/A</v>
      </c>
      <c r="BH35" s="157" t="e">
        <f>#N/A</f>
        <v>#N/A</v>
      </c>
      <c r="BI35" s="157" t="e">
        <f>#N/A</f>
        <v>#N/A</v>
      </c>
      <c r="BJ35" s="157" t="e">
        <f>#N/A</f>
        <v>#N/A</v>
      </c>
      <c r="BK35" s="157" t="e">
        <f>#N/A</f>
        <v>#N/A</v>
      </c>
    </row>
    <row r="36" spans="1:63" x14ac:dyDescent="0.25">
      <c r="A36" s="152">
        <v>40087</v>
      </c>
      <c r="B36" t="s">
        <v>265</v>
      </c>
      <c r="C36">
        <v>2009</v>
      </c>
      <c r="D36" s="153">
        <v>106.21805037801199</v>
      </c>
      <c r="E36" s="153">
        <v>104.146738459592</v>
      </c>
      <c r="F36" s="153">
        <v>107.438426851323</v>
      </c>
      <c r="G36" s="153">
        <v>107.080565473457</v>
      </c>
      <c r="H36" s="153">
        <v>103.598166506708</v>
      </c>
      <c r="I36" s="153">
        <v>106.825170754749</v>
      </c>
      <c r="J36" s="154">
        <v>103.192949802713</v>
      </c>
      <c r="K36" s="154">
        <v>100.060338797711</v>
      </c>
      <c r="L36" s="154">
        <v>105.091651484492</v>
      </c>
      <c r="M36" s="154">
        <v>105.152419294401</v>
      </c>
      <c r="N36" s="154">
        <v>100.87374106680799</v>
      </c>
      <c r="O36" s="154">
        <v>101.533492493336</v>
      </c>
      <c r="P36" s="155">
        <v>5335.0718804443804</v>
      </c>
      <c r="Q36" s="155">
        <v>5335.0718804443804</v>
      </c>
      <c r="R36" s="155">
        <v>5335.0718804443804</v>
      </c>
      <c r="S36" s="155">
        <v>6302.9720076516396</v>
      </c>
      <c r="T36" s="155">
        <v>5228.0825838885203</v>
      </c>
      <c r="U36" s="155">
        <v>4924.4043955020998</v>
      </c>
      <c r="V36" s="154">
        <v>50.35</v>
      </c>
      <c r="W36" s="154">
        <v>63.39</v>
      </c>
      <c r="X36" s="154">
        <v>48.6</v>
      </c>
      <c r="Y36" s="154">
        <v>48.16</v>
      </c>
      <c r="Z36" s="154">
        <v>52.05</v>
      </c>
      <c r="AA36" s="154">
        <v>49.6</v>
      </c>
      <c r="AB36" s="154">
        <v>7.09866666666667</v>
      </c>
      <c r="AC36" s="156">
        <v>7.6797301103412197E-3</v>
      </c>
      <c r="AD36" s="154">
        <v>103.19049612053701</v>
      </c>
      <c r="AE36" s="154">
        <v>103.19049612053701</v>
      </c>
      <c r="AF36" s="154">
        <v>103.19049612053701</v>
      </c>
      <c r="AG36" s="154">
        <v>102.36583033737899</v>
      </c>
      <c r="AH36" s="154">
        <v>102.95685416584099</v>
      </c>
      <c r="AI36" s="154">
        <v>103.48957886649301</v>
      </c>
      <c r="AJ36" s="154">
        <v>91.942478886099096</v>
      </c>
      <c r="AK36" s="154">
        <v>93.754853022739894</v>
      </c>
      <c r="AL36" s="154">
        <v>90.904839841010002</v>
      </c>
      <c r="AM36" s="154">
        <v>90.449807493661396</v>
      </c>
      <c r="AN36" s="154">
        <v>94.037940379403807</v>
      </c>
      <c r="AO36" s="154">
        <v>91.7074974577055</v>
      </c>
      <c r="AP36" s="154">
        <v>105.63831002072099</v>
      </c>
      <c r="AQ36" s="154">
        <v>102.59167444705599</v>
      </c>
      <c r="AR36" s="154">
        <v>102.59167444705599</v>
      </c>
      <c r="AS36" s="154">
        <v>102.59167444705599</v>
      </c>
      <c r="AT36" s="154">
        <v>102.44558857689699</v>
      </c>
      <c r="AU36" s="154">
        <v>102.074033366343</v>
      </c>
      <c r="AV36" s="154">
        <v>102.638321246415</v>
      </c>
      <c r="AW36" s="154">
        <v>94.859621091075098</v>
      </c>
      <c r="AX36" s="154">
        <v>97.818450730264402</v>
      </c>
      <c r="AY36" s="154">
        <v>93.163432312368499</v>
      </c>
      <c r="AZ36" s="154">
        <v>92.933608789557695</v>
      </c>
      <c r="BA36" s="154">
        <v>96.513098464318006</v>
      </c>
      <c r="BB36" s="154">
        <v>96.537857076823499</v>
      </c>
      <c r="BC36" s="154">
        <v>104.84196080396001</v>
      </c>
      <c r="BE36" s="157" t="e">
        <f>#N/A</f>
        <v>#N/A</v>
      </c>
      <c r="BF36" s="157" t="e">
        <f>#N/A</f>
        <v>#N/A</v>
      </c>
      <c r="BG36" s="157" t="e">
        <f>#N/A</f>
        <v>#N/A</v>
      </c>
      <c r="BH36" s="157" t="e">
        <f>#N/A</f>
        <v>#N/A</v>
      </c>
      <c r="BI36" s="157" t="e">
        <f>#N/A</f>
        <v>#N/A</v>
      </c>
      <c r="BJ36" s="157" t="e">
        <f>#N/A</f>
        <v>#N/A</v>
      </c>
      <c r="BK36" s="157" t="e">
        <f>#N/A</f>
        <v>#N/A</v>
      </c>
    </row>
    <row r="37" spans="1:63" x14ac:dyDescent="0.25">
      <c r="A37" s="152">
        <v>40179</v>
      </c>
      <c r="B37" t="s">
        <v>266</v>
      </c>
      <c r="C37">
        <v>2010</v>
      </c>
      <c r="D37" s="153">
        <v>107.074632667974</v>
      </c>
      <c r="E37" s="153">
        <v>104.387945897981</v>
      </c>
      <c r="F37" s="153">
        <v>108.794446951918</v>
      </c>
      <c r="G37" s="153">
        <v>112.289918650931</v>
      </c>
      <c r="H37" s="153">
        <v>103.178561459477</v>
      </c>
      <c r="I37" s="153">
        <v>102.62495817254801</v>
      </c>
      <c r="J37" s="154">
        <v>104.891448732797</v>
      </c>
      <c r="K37" s="154">
        <v>101.51874909688701</v>
      </c>
      <c r="L37" s="154">
        <v>106.96536365362</v>
      </c>
      <c r="M37" s="154">
        <v>107.56627149742</v>
      </c>
      <c r="N37" s="154">
        <v>102.011934419418</v>
      </c>
      <c r="O37" s="154">
        <v>102.85833701150101</v>
      </c>
      <c r="P37" s="155">
        <v>5251.1808212984897</v>
      </c>
      <c r="Q37" s="155">
        <v>5251.1808212984897</v>
      </c>
      <c r="R37" s="155">
        <v>5251.1808212984897</v>
      </c>
      <c r="S37" s="155">
        <v>6331.5540203278397</v>
      </c>
      <c r="T37" s="155">
        <v>5099.3185244131</v>
      </c>
      <c r="U37" s="155">
        <v>4802.0352712786498</v>
      </c>
      <c r="V37" s="154">
        <v>49.36</v>
      </c>
      <c r="W37" s="154">
        <v>62.5</v>
      </c>
      <c r="X37" s="154">
        <v>47.43</v>
      </c>
      <c r="Y37" s="154">
        <v>46.32</v>
      </c>
      <c r="Z37" s="154">
        <v>51.18</v>
      </c>
      <c r="AA37" s="154">
        <v>50.55</v>
      </c>
      <c r="AB37" s="154">
        <v>7.0436666666666703</v>
      </c>
      <c r="AC37" s="156">
        <v>7.6488952314190803E-3</v>
      </c>
      <c r="AD37" s="154">
        <v>101.567882553685</v>
      </c>
      <c r="AE37" s="154">
        <v>101.567882553685</v>
      </c>
      <c r="AF37" s="154">
        <v>101.567882553685</v>
      </c>
      <c r="AG37" s="154">
        <v>102.83002745847701</v>
      </c>
      <c r="AH37" s="154">
        <v>100.421098029535</v>
      </c>
      <c r="AI37" s="154">
        <v>100.917911693157</v>
      </c>
      <c r="AJ37" s="154">
        <v>90.134672449212502</v>
      </c>
      <c r="AK37" s="154">
        <v>92.438528378628206</v>
      </c>
      <c r="AL37" s="154">
        <v>88.716389992985697</v>
      </c>
      <c r="AM37" s="154">
        <v>86.994083951544695</v>
      </c>
      <c r="AN37" s="154">
        <v>92.466124661246596</v>
      </c>
      <c r="AO37" s="154">
        <v>93.463991864657501</v>
      </c>
      <c r="AP37" s="154">
        <v>105.21416171704</v>
      </c>
      <c r="AQ37" s="154">
        <v>102.382408808474</v>
      </c>
      <c r="AR37" s="154">
        <v>102.382408808474</v>
      </c>
      <c r="AS37" s="154">
        <v>102.382408808474</v>
      </c>
      <c r="AT37" s="154">
        <v>102.309379647442</v>
      </c>
      <c r="AU37" s="154">
        <v>101.890112788664</v>
      </c>
      <c r="AV37" s="154">
        <v>102.380879786851</v>
      </c>
      <c r="AW37" s="154">
        <v>92.718557406984701</v>
      </c>
      <c r="AX37" s="154">
        <v>95.825476058421202</v>
      </c>
      <c r="AY37" s="154">
        <v>90.914192190787901</v>
      </c>
      <c r="AZ37" s="154">
        <v>90.351206686073795</v>
      </c>
      <c r="BA37" s="154">
        <v>94.850948509485093</v>
      </c>
      <c r="BB37" s="154">
        <v>94.587223814366297</v>
      </c>
      <c r="BC37" s="154">
        <v>105.28555005061</v>
      </c>
      <c r="BE37" s="157" t="e">
        <f>#N/A</f>
        <v>#N/A</v>
      </c>
      <c r="BF37" s="157" t="e">
        <f>#N/A</f>
        <v>#N/A</v>
      </c>
      <c r="BG37" s="157" t="e">
        <f>#N/A</f>
        <v>#N/A</v>
      </c>
      <c r="BH37" s="157" t="e">
        <f>#N/A</f>
        <v>#N/A</v>
      </c>
      <c r="BI37" s="157" t="e">
        <f>#N/A</f>
        <v>#N/A</v>
      </c>
      <c r="BJ37" s="157" t="e">
        <f>#N/A</f>
        <v>#N/A</v>
      </c>
      <c r="BK37" s="157" t="e">
        <f>#N/A</f>
        <v>#N/A</v>
      </c>
    </row>
    <row r="38" spans="1:63" x14ac:dyDescent="0.25">
      <c r="A38" s="152">
        <v>40269</v>
      </c>
      <c r="B38" t="s">
        <v>267</v>
      </c>
      <c r="C38">
        <v>2010</v>
      </c>
      <c r="D38" s="153">
        <v>109.551986784498</v>
      </c>
      <c r="E38" s="153">
        <v>108.885815921844</v>
      </c>
      <c r="F38" s="153">
        <v>109.685622727511</v>
      </c>
      <c r="G38" s="153">
        <v>116.74208155598799</v>
      </c>
      <c r="H38" s="153">
        <v>103.67498779564301</v>
      </c>
      <c r="I38" s="153">
        <v>103.991102949481</v>
      </c>
      <c r="J38" s="154">
        <v>106.375011019147</v>
      </c>
      <c r="K38" s="154">
        <v>103.84823974097699</v>
      </c>
      <c r="L38" s="154">
        <v>107.86515378413</v>
      </c>
      <c r="M38" s="154">
        <v>110.315771155142</v>
      </c>
      <c r="N38" s="154">
        <v>102.545089275652</v>
      </c>
      <c r="O38" s="154">
        <v>103.481841660567</v>
      </c>
      <c r="P38" s="155">
        <v>5305.7765899489896</v>
      </c>
      <c r="Q38" s="155">
        <v>5305.7765899489896</v>
      </c>
      <c r="R38" s="155">
        <v>5305.7765899489896</v>
      </c>
      <c r="S38" s="155">
        <v>6340.9819365057901</v>
      </c>
      <c r="T38" s="155">
        <v>5190.8840979436</v>
      </c>
      <c r="U38" s="155">
        <v>4870.5676266175997</v>
      </c>
      <c r="V38" s="154">
        <v>48.68</v>
      </c>
      <c r="W38" s="154">
        <v>60.46</v>
      </c>
      <c r="X38" s="154">
        <v>47.47</v>
      </c>
      <c r="Y38" s="154">
        <v>44.56</v>
      </c>
      <c r="Z38" s="154">
        <v>51.78</v>
      </c>
      <c r="AA38" s="154">
        <v>50.53</v>
      </c>
      <c r="AB38" s="154">
        <v>7.0620000000000003</v>
      </c>
      <c r="AC38" s="156">
        <v>7.6591683383242497E-3</v>
      </c>
      <c r="AD38" s="154">
        <v>102.623869160684</v>
      </c>
      <c r="AE38" s="154">
        <v>102.623869160684</v>
      </c>
      <c r="AF38" s="154">
        <v>102.623869160684</v>
      </c>
      <c r="AG38" s="154">
        <v>102.983145141173</v>
      </c>
      <c r="AH38" s="154">
        <v>102.224302789468</v>
      </c>
      <c r="AI38" s="154">
        <v>102.358163959854</v>
      </c>
      <c r="AJ38" s="154">
        <v>88.892946815795497</v>
      </c>
      <c r="AK38" s="154">
        <v>89.421334812349798</v>
      </c>
      <c r="AL38" s="154">
        <v>88.791208791208803</v>
      </c>
      <c r="AM38" s="154">
        <v>83.688609259085396</v>
      </c>
      <c r="AN38" s="154">
        <v>93.550135501355001</v>
      </c>
      <c r="AO38" s="154">
        <v>93.427013035037405</v>
      </c>
      <c r="AP38" s="154">
        <v>105.35547314810999</v>
      </c>
      <c r="AQ38" s="154">
        <v>102.297092817359</v>
      </c>
      <c r="AR38" s="154">
        <v>102.297092817359</v>
      </c>
      <c r="AS38" s="154">
        <v>102.297092817359</v>
      </c>
      <c r="AT38" s="154">
        <v>102.299165360746</v>
      </c>
      <c r="AU38" s="154">
        <v>101.828409865908</v>
      </c>
      <c r="AV38" s="154">
        <v>102.245807917172</v>
      </c>
      <c r="AW38" s="154">
        <v>91.125313855284205</v>
      </c>
      <c r="AX38" s="154">
        <v>93.399889073766005</v>
      </c>
      <c r="AY38" s="154">
        <v>89.848024316109402</v>
      </c>
      <c r="AZ38" s="154">
        <v>87.928443985350697</v>
      </c>
      <c r="BA38" s="154">
        <v>94.056007226738899</v>
      </c>
      <c r="BB38" s="154">
        <v>93.639641305352697</v>
      </c>
      <c r="BC38" s="154">
        <v>105.55359201471001</v>
      </c>
      <c r="BE38" s="157" t="e">
        <f>#N/A</f>
        <v>#N/A</v>
      </c>
      <c r="BF38" s="157" t="e">
        <f>#N/A</f>
        <v>#N/A</v>
      </c>
      <c r="BG38" s="157" t="e">
        <f>#N/A</f>
        <v>#N/A</v>
      </c>
      <c r="BH38" s="157" t="e">
        <f>#N/A</f>
        <v>#N/A</v>
      </c>
      <c r="BI38" s="157" t="e">
        <f>#N/A</f>
        <v>#N/A</v>
      </c>
      <c r="BJ38" s="157" t="e">
        <f>#N/A</f>
        <v>#N/A</v>
      </c>
      <c r="BK38" s="157" t="e">
        <f>#N/A</f>
        <v>#N/A</v>
      </c>
    </row>
    <row r="39" spans="1:63" x14ac:dyDescent="0.25">
      <c r="A39" s="152">
        <v>40360</v>
      </c>
      <c r="B39" t="s">
        <v>268</v>
      </c>
      <c r="C39">
        <v>2010</v>
      </c>
      <c r="D39" s="153">
        <v>111.67213458164601</v>
      </c>
      <c r="E39" s="153">
        <v>110.538120725276</v>
      </c>
      <c r="F39" s="153">
        <v>112.165587162306</v>
      </c>
      <c r="G39" s="153">
        <v>116.078720561677</v>
      </c>
      <c r="H39" s="153">
        <v>108.18721964874899</v>
      </c>
      <c r="I39" s="153">
        <v>106.95946373056501</v>
      </c>
      <c r="J39" s="154">
        <v>108.629201103033</v>
      </c>
      <c r="K39" s="154">
        <v>106.98965525117301</v>
      </c>
      <c r="L39" s="154">
        <v>109.521020923264</v>
      </c>
      <c r="M39" s="154">
        <v>113.047821560513</v>
      </c>
      <c r="N39" s="154">
        <v>104.659733852645</v>
      </c>
      <c r="O39" s="154">
        <v>105.100173901836</v>
      </c>
      <c r="P39" s="155">
        <v>5328.0809588488901</v>
      </c>
      <c r="Q39" s="155">
        <v>5328.0809588488901</v>
      </c>
      <c r="R39" s="155">
        <v>5328.0809588488901</v>
      </c>
      <c r="S39" s="155">
        <v>6314.7118377955003</v>
      </c>
      <c r="T39" s="155">
        <v>5232.9619742903096</v>
      </c>
      <c r="U39" s="155">
        <v>4913.9921930176497</v>
      </c>
      <c r="V39" s="154">
        <v>48.28</v>
      </c>
      <c r="W39" s="154">
        <v>60.21</v>
      </c>
      <c r="X39" s="154">
        <v>46.93</v>
      </c>
      <c r="Y39" s="154">
        <v>44.93</v>
      </c>
      <c r="Z39" s="154">
        <v>50.36</v>
      </c>
      <c r="AA39" s="154">
        <v>49.9</v>
      </c>
      <c r="AB39" s="154">
        <v>6.9703333333333299</v>
      </c>
      <c r="AC39" s="156">
        <v>7.60785487358421E-3</v>
      </c>
      <c r="AD39" s="154">
        <v>103.05527832329901</v>
      </c>
      <c r="AE39" s="154">
        <v>103.05527832329901</v>
      </c>
      <c r="AF39" s="154">
        <v>103.05527832329901</v>
      </c>
      <c r="AG39" s="154">
        <v>102.556495544084</v>
      </c>
      <c r="AH39" s="154">
        <v>103.052944209936</v>
      </c>
      <c r="AI39" s="154">
        <v>103.27075962184</v>
      </c>
      <c r="AJ39" s="154">
        <v>88.162519972609005</v>
      </c>
      <c r="AK39" s="154">
        <v>89.051580698835295</v>
      </c>
      <c r="AL39" s="154">
        <v>87.781155015197598</v>
      </c>
      <c r="AM39" s="154">
        <v>84.383510188750094</v>
      </c>
      <c r="AN39" s="154">
        <v>90.984643179765101</v>
      </c>
      <c r="AO39" s="154">
        <v>92.262179902006096</v>
      </c>
      <c r="AP39" s="154">
        <v>104.649632237224</v>
      </c>
      <c r="AQ39" s="154">
        <v>102.60938153955099</v>
      </c>
      <c r="AR39" s="154">
        <v>102.60938153955099</v>
      </c>
      <c r="AS39" s="154">
        <v>102.60938153955099</v>
      </c>
      <c r="AT39" s="154">
        <v>102.683874620278</v>
      </c>
      <c r="AU39" s="154">
        <v>102.163799798695</v>
      </c>
      <c r="AV39" s="154">
        <v>102.509103535336</v>
      </c>
      <c r="AW39" s="154">
        <v>89.783154530928996</v>
      </c>
      <c r="AX39" s="154">
        <v>91.166574228138302</v>
      </c>
      <c r="AY39" s="154">
        <v>89.048398410100503</v>
      </c>
      <c r="AZ39" s="154">
        <v>86.379002723260399</v>
      </c>
      <c r="BA39" s="154">
        <v>92.759710930442694</v>
      </c>
      <c r="BB39" s="154">
        <v>92.715170564851604</v>
      </c>
      <c r="BC39" s="154">
        <v>105.214394280774</v>
      </c>
      <c r="BE39" s="157" t="e">
        <f>#N/A</f>
        <v>#N/A</v>
      </c>
      <c r="BF39" s="157" t="e">
        <f>#N/A</f>
        <v>#N/A</v>
      </c>
      <c r="BG39" s="157" t="e">
        <f>#N/A</f>
        <v>#N/A</v>
      </c>
      <c r="BH39" s="157" t="e">
        <f>#N/A</f>
        <v>#N/A</v>
      </c>
      <c r="BI39" s="157" t="e">
        <f>#N/A</f>
        <v>#N/A</v>
      </c>
      <c r="BJ39" s="157" t="e">
        <f>#N/A</f>
        <v>#N/A</v>
      </c>
      <c r="BK39" s="157" t="e">
        <f>#N/A</f>
        <v>#N/A</v>
      </c>
    </row>
    <row r="40" spans="1:63" x14ac:dyDescent="0.25">
      <c r="A40" s="152">
        <v>40452</v>
      </c>
      <c r="B40" t="s">
        <v>269</v>
      </c>
      <c r="C40">
        <v>2010</v>
      </c>
      <c r="D40" s="153">
        <v>116.30516841214001</v>
      </c>
      <c r="E40" s="153">
        <v>114.525358876027</v>
      </c>
      <c r="F40" s="153">
        <v>117.239068851776</v>
      </c>
      <c r="G40" s="153">
        <v>121.93743532810301</v>
      </c>
      <c r="H40" s="153">
        <v>110.751803106127</v>
      </c>
      <c r="I40" s="153">
        <v>111.90177978478999</v>
      </c>
      <c r="J40" s="154">
        <v>111.15098061156399</v>
      </c>
      <c r="K40" s="154">
        <v>109.584310355282</v>
      </c>
      <c r="L40" s="154">
        <v>111.971181423378</v>
      </c>
      <c r="M40" s="154">
        <v>116.762039024175</v>
      </c>
      <c r="N40" s="154">
        <v>106.44814300249899</v>
      </c>
      <c r="O40" s="154">
        <v>106.369326159346</v>
      </c>
      <c r="P40" s="155">
        <v>5454.5833496244304</v>
      </c>
      <c r="Q40" s="155">
        <v>5454.5833496244304</v>
      </c>
      <c r="R40" s="155">
        <v>5454.5833496244304</v>
      </c>
      <c r="S40" s="155">
        <v>6463.0307209820203</v>
      </c>
      <c r="T40" s="155">
        <v>5350.0549765825199</v>
      </c>
      <c r="U40" s="155">
        <v>5024.93521180882</v>
      </c>
      <c r="V40" s="154">
        <v>48.34</v>
      </c>
      <c r="W40" s="154">
        <v>60.6</v>
      </c>
      <c r="X40" s="154">
        <v>46.82</v>
      </c>
      <c r="Y40" s="154">
        <v>44.59</v>
      </c>
      <c r="Z40" s="154">
        <v>51.23</v>
      </c>
      <c r="AA40" s="154">
        <v>49.68</v>
      </c>
      <c r="AB40" s="154">
        <v>6.7210000000000001</v>
      </c>
      <c r="AC40" s="156">
        <v>7.46894747329382E-3</v>
      </c>
      <c r="AD40" s="154">
        <v>105.50207655902901</v>
      </c>
      <c r="AE40" s="154">
        <v>105.50207655902901</v>
      </c>
      <c r="AF40" s="154">
        <v>105.50207655902901</v>
      </c>
      <c r="AG40" s="154">
        <v>104.965325158696</v>
      </c>
      <c r="AH40" s="154">
        <v>105.358861717435</v>
      </c>
      <c r="AI40" s="154">
        <v>105.602299716996</v>
      </c>
      <c r="AJ40" s="154">
        <v>88.272083999087002</v>
      </c>
      <c r="AK40" s="154">
        <v>89.628397115917906</v>
      </c>
      <c r="AL40" s="154">
        <v>87.575403320084206</v>
      </c>
      <c r="AM40" s="154">
        <v>83.744952577706798</v>
      </c>
      <c r="AN40" s="154">
        <v>92.556458897922298</v>
      </c>
      <c r="AO40" s="154">
        <v>91.855412776185602</v>
      </c>
      <c r="AP40" s="154">
        <v>102.738895426787</v>
      </c>
      <c r="AQ40" s="154">
        <v>103.187276649174</v>
      </c>
      <c r="AR40" s="154">
        <v>103.187276649174</v>
      </c>
      <c r="AS40" s="154">
        <v>103.187276649174</v>
      </c>
      <c r="AT40" s="154">
        <v>103.333748325608</v>
      </c>
      <c r="AU40" s="154">
        <v>102.764301686594</v>
      </c>
      <c r="AV40" s="154">
        <v>103.03728374796199</v>
      </c>
      <c r="AW40" s="154">
        <v>88.865555809176001</v>
      </c>
      <c r="AX40" s="154">
        <v>90.134960251432801</v>
      </c>
      <c r="AY40" s="154">
        <v>88.216039279869094</v>
      </c>
      <c r="AZ40" s="154">
        <v>84.702788994271799</v>
      </c>
      <c r="BA40" s="154">
        <v>92.389340560072299</v>
      </c>
      <c r="BB40" s="154">
        <v>92.752149394471701</v>
      </c>
      <c r="BC40" s="154">
        <v>104.48954063229</v>
      </c>
      <c r="BE40" s="157" t="e">
        <f>#N/A</f>
        <v>#N/A</v>
      </c>
      <c r="BF40" s="157" t="e">
        <f>#N/A</f>
        <v>#N/A</v>
      </c>
      <c r="BG40" s="157" t="e">
        <f>#N/A</f>
        <v>#N/A</v>
      </c>
      <c r="BH40" s="157" t="e">
        <f>#N/A</f>
        <v>#N/A</v>
      </c>
      <c r="BI40" s="157" t="e">
        <f>#N/A</f>
        <v>#N/A</v>
      </c>
      <c r="BJ40" s="157" t="e">
        <f>#N/A</f>
        <v>#N/A</v>
      </c>
      <c r="BK40" s="157" t="e">
        <f>#N/A</f>
        <v>#N/A</v>
      </c>
    </row>
    <row r="41" spans="1:63" x14ac:dyDescent="0.25">
      <c r="A41" s="152">
        <v>40544</v>
      </c>
      <c r="B41" t="s">
        <v>270</v>
      </c>
      <c r="C41">
        <v>2011</v>
      </c>
      <c r="D41" s="153">
        <v>116.195409430693</v>
      </c>
      <c r="E41" s="153">
        <v>114.67207371512499</v>
      </c>
      <c r="F41" s="153">
        <v>116.98527943227499</v>
      </c>
      <c r="G41" s="153">
        <v>123.996154134704</v>
      </c>
      <c r="H41" s="153">
        <v>109.818599831485</v>
      </c>
      <c r="I41" s="153">
        <v>110.025001123454</v>
      </c>
      <c r="J41" s="154">
        <v>113.431174802244</v>
      </c>
      <c r="K41" s="154">
        <v>112.155342309568</v>
      </c>
      <c r="L41" s="154">
        <v>114.018889543467</v>
      </c>
      <c r="M41" s="154">
        <v>119.68859789511799</v>
      </c>
      <c r="N41" s="154">
        <v>108.108152595501</v>
      </c>
      <c r="O41" s="154">
        <v>108.21933689707301</v>
      </c>
      <c r="P41" s="155">
        <v>5347.7221195219299</v>
      </c>
      <c r="Q41" s="155">
        <v>5347.7221195219299</v>
      </c>
      <c r="R41" s="155">
        <v>5347.7221195219299</v>
      </c>
      <c r="S41" s="155">
        <v>6444.72568155925</v>
      </c>
      <c r="T41" s="155">
        <v>5196.2304936924602</v>
      </c>
      <c r="U41" s="155">
        <v>4875.1842463187604</v>
      </c>
      <c r="V41" s="154">
        <v>47.92</v>
      </c>
      <c r="W41" s="154">
        <v>59.94</v>
      </c>
      <c r="X41" s="154">
        <v>46.47</v>
      </c>
      <c r="Y41" s="154">
        <v>44.17</v>
      </c>
      <c r="Z41" s="154">
        <v>50.69</v>
      </c>
      <c r="AA41" s="154">
        <v>49.52</v>
      </c>
      <c r="AB41" s="154">
        <v>6.5853333333333302</v>
      </c>
      <c r="AC41" s="156">
        <v>7.3937801947180602E-3</v>
      </c>
      <c r="AD41" s="154">
        <v>103.43517594411</v>
      </c>
      <c r="AE41" s="154">
        <v>103.43517594411</v>
      </c>
      <c r="AF41" s="154">
        <v>103.43517594411</v>
      </c>
      <c r="AG41" s="154">
        <v>104.668035156838</v>
      </c>
      <c r="AH41" s="154">
        <v>102.32958958985699</v>
      </c>
      <c r="AI41" s="154">
        <v>102.455185242082</v>
      </c>
      <c r="AJ41" s="154">
        <v>87.505135813741205</v>
      </c>
      <c r="AK41" s="154">
        <v>88.652246256239593</v>
      </c>
      <c r="AL41" s="154">
        <v>86.920738835632505</v>
      </c>
      <c r="AM41" s="154">
        <v>82.956146117006298</v>
      </c>
      <c r="AN41" s="154">
        <v>91.5808491418247</v>
      </c>
      <c r="AO41" s="154">
        <v>91.559582139225299</v>
      </c>
      <c r="AP41" s="154">
        <v>101.704934055292</v>
      </c>
      <c r="AQ41" s="154">
        <v>103.654099996781</v>
      </c>
      <c r="AR41" s="154">
        <v>103.654099996781</v>
      </c>
      <c r="AS41" s="154">
        <v>103.654099996781</v>
      </c>
      <c r="AT41" s="154">
        <v>103.793250250198</v>
      </c>
      <c r="AU41" s="154">
        <v>103.24142457667401</v>
      </c>
      <c r="AV41" s="154">
        <v>103.421602135193</v>
      </c>
      <c r="AW41" s="154">
        <v>88.208171650308202</v>
      </c>
      <c r="AX41" s="154">
        <v>89.188389720835701</v>
      </c>
      <c r="AY41" s="154">
        <v>87.7671264905307</v>
      </c>
      <c r="AZ41" s="154">
        <v>83.693304535637097</v>
      </c>
      <c r="BA41" s="154">
        <v>92.168021680216796</v>
      </c>
      <c r="BB41" s="154">
        <v>92.2760469631136</v>
      </c>
      <c r="BC41" s="154">
        <v>103.612233716853</v>
      </c>
      <c r="BE41" s="157" t="e">
        <f>#N/A</f>
        <v>#N/A</v>
      </c>
      <c r="BF41" s="157" t="e">
        <f>#N/A</f>
        <v>#N/A</v>
      </c>
      <c r="BG41" s="157" t="e">
        <f>#N/A</f>
        <v>#N/A</v>
      </c>
      <c r="BH41" s="157" t="e">
        <f>#N/A</f>
        <v>#N/A</v>
      </c>
      <c r="BI41" s="157" t="e">
        <f>#N/A</f>
        <v>#N/A</v>
      </c>
      <c r="BJ41" s="157" t="e">
        <f>#N/A</f>
        <v>#N/A</v>
      </c>
      <c r="BK41" s="157" t="e">
        <f>#N/A</f>
        <v>#N/A</v>
      </c>
    </row>
    <row r="42" spans="1:63" x14ac:dyDescent="0.25">
      <c r="A42" s="152">
        <v>40634</v>
      </c>
      <c r="B42" t="s">
        <v>271</v>
      </c>
      <c r="C42">
        <v>2011</v>
      </c>
      <c r="D42" s="153">
        <v>120.74507071703</v>
      </c>
      <c r="E42" s="153">
        <v>116.998902699018</v>
      </c>
      <c r="F42" s="153">
        <v>122.997577334727</v>
      </c>
      <c r="G42" s="153">
        <v>128.13048210954</v>
      </c>
      <c r="H42" s="153">
        <v>113.80067582973901</v>
      </c>
      <c r="I42" s="153">
        <v>116.377544541159</v>
      </c>
      <c r="J42" s="154">
        <v>116.229445785377</v>
      </c>
      <c r="K42" s="154">
        <v>114.183614003862</v>
      </c>
      <c r="L42" s="154">
        <v>117.346878195271</v>
      </c>
      <c r="M42" s="154">
        <v>122.53569803350599</v>
      </c>
      <c r="N42" s="154">
        <v>110.639574604025</v>
      </c>
      <c r="O42" s="154">
        <v>111.315947294992</v>
      </c>
      <c r="P42" s="155">
        <v>5432.6118817528904</v>
      </c>
      <c r="Q42" s="155">
        <v>5432.6118817528904</v>
      </c>
      <c r="R42" s="155">
        <v>5432.6118817528904</v>
      </c>
      <c r="S42" s="155">
        <v>6489.3096343363404</v>
      </c>
      <c r="T42" s="155">
        <v>5318.2097217711698</v>
      </c>
      <c r="U42" s="155">
        <v>4971.5650536733901</v>
      </c>
      <c r="V42" s="154">
        <v>48.62</v>
      </c>
      <c r="W42" s="154">
        <v>61.94</v>
      </c>
      <c r="X42" s="154">
        <v>46.6</v>
      </c>
      <c r="Y42" s="154">
        <v>44.67</v>
      </c>
      <c r="Z42" s="154">
        <v>51.96</v>
      </c>
      <c r="AA42" s="154">
        <v>49.55</v>
      </c>
      <c r="AB42" s="154">
        <v>6.0940000000000003</v>
      </c>
      <c r="AC42" s="156">
        <v>7.1240637606640603E-3</v>
      </c>
      <c r="AD42" s="154">
        <v>105.07710633913899</v>
      </c>
      <c r="AE42" s="154">
        <v>105.07710633913899</v>
      </c>
      <c r="AF42" s="154">
        <v>105.07710633913899</v>
      </c>
      <c r="AG42" s="154">
        <v>105.392117913386</v>
      </c>
      <c r="AH42" s="154">
        <v>104.731731750975</v>
      </c>
      <c r="AI42" s="154">
        <v>104.48069094040601</v>
      </c>
      <c r="AJ42" s="154">
        <v>88.7833827893175</v>
      </c>
      <c r="AK42" s="154">
        <v>91.610279164355703</v>
      </c>
      <c r="AL42" s="154">
        <v>87.163899929857394</v>
      </c>
      <c r="AM42" s="154">
        <v>83.8952014273641</v>
      </c>
      <c r="AN42" s="154">
        <v>93.875338753387496</v>
      </c>
      <c r="AO42" s="154">
        <v>91.615050383655401</v>
      </c>
      <c r="AP42" s="154">
        <v>97.994857285808493</v>
      </c>
      <c r="AQ42" s="154">
        <v>104.267409291394</v>
      </c>
      <c r="AR42" s="154">
        <v>104.267409291394</v>
      </c>
      <c r="AS42" s="154">
        <v>104.267409291394</v>
      </c>
      <c r="AT42" s="154">
        <v>104.395493443251</v>
      </c>
      <c r="AU42" s="154">
        <v>103.868281817051</v>
      </c>
      <c r="AV42" s="154">
        <v>103.95223388033099</v>
      </c>
      <c r="AW42" s="154">
        <v>88.180780643688706</v>
      </c>
      <c r="AX42" s="154">
        <v>89.735625808837099</v>
      </c>
      <c r="AY42" s="154">
        <v>87.360299275192901</v>
      </c>
      <c r="AZ42" s="154">
        <v>83.744952577706798</v>
      </c>
      <c r="BA42" s="154">
        <v>92.249322493224895</v>
      </c>
      <c r="BB42" s="154">
        <v>91.823056300268107</v>
      </c>
      <c r="BC42" s="154">
        <v>101.772079751278</v>
      </c>
      <c r="BE42" s="157" t="e">
        <f>#N/A</f>
        <v>#N/A</v>
      </c>
      <c r="BF42" s="157" t="e">
        <f>#N/A</f>
        <v>#N/A</v>
      </c>
      <c r="BG42" s="157" t="e">
        <f>#N/A</f>
        <v>#N/A</v>
      </c>
      <c r="BH42" s="157" t="e">
        <f>#N/A</f>
        <v>#N/A</v>
      </c>
      <c r="BI42" s="157" t="e">
        <f>#N/A</f>
        <v>#N/A</v>
      </c>
      <c r="BJ42" s="157" t="e">
        <f>#N/A</f>
        <v>#N/A</v>
      </c>
      <c r="BK42" s="157" t="e">
        <f>#N/A</f>
        <v>#N/A</v>
      </c>
    </row>
    <row r="43" spans="1:63" x14ac:dyDescent="0.25">
      <c r="A43" s="152">
        <v>40725</v>
      </c>
      <c r="B43" t="s">
        <v>272</v>
      </c>
      <c r="C43">
        <v>2011</v>
      </c>
      <c r="D43" s="153">
        <v>123.604366266691</v>
      </c>
      <c r="E43" s="153">
        <v>119.594358426231</v>
      </c>
      <c r="F43" s="153">
        <v>126.058016587023</v>
      </c>
      <c r="G43" s="153">
        <v>129.35797920016299</v>
      </c>
      <c r="H43" s="153">
        <v>117.67826453303201</v>
      </c>
      <c r="I43" s="153">
        <v>119.80494306205399</v>
      </c>
      <c r="J43" s="154">
        <v>119.212503706638</v>
      </c>
      <c r="K43" s="154">
        <v>116.44767342910001</v>
      </c>
      <c r="L43" s="154">
        <v>120.81998555145</v>
      </c>
      <c r="M43" s="154">
        <v>125.85551269312801</v>
      </c>
      <c r="N43" s="154">
        <v>113.012335825096</v>
      </c>
      <c r="O43" s="154">
        <v>114.52731712786399</v>
      </c>
      <c r="P43" s="155">
        <v>5418.2971375335501</v>
      </c>
      <c r="Q43" s="155">
        <v>5418.2971375335501</v>
      </c>
      <c r="R43" s="155">
        <v>5418.2971375335501</v>
      </c>
      <c r="S43" s="155">
        <v>6418.4150943896702</v>
      </c>
      <c r="T43" s="155">
        <v>5324.8084469536598</v>
      </c>
      <c r="U43" s="155">
        <v>4981.7312367043696</v>
      </c>
      <c r="V43" s="154">
        <v>48.98</v>
      </c>
      <c r="W43" s="154">
        <v>62.49</v>
      </c>
      <c r="X43" s="154">
        <v>46.89</v>
      </c>
      <c r="Y43" s="154">
        <v>45.25</v>
      </c>
      <c r="Z43" s="154">
        <v>52.02</v>
      </c>
      <c r="AA43" s="154">
        <v>49.87</v>
      </c>
      <c r="AB43" s="154">
        <v>5.6613333333333298</v>
      </c>
      <c r="AC43" s="156">
        <v>6.8899125260520801E-3</v>
      </c>
      <c r="AD43" s="154">
        <v>104.800231801938</v>
      </c>
      <c r="AE43" s="154">
        <v>104.800231801938</v>
      </c>
      <c r="AF43" s="154">
        <v>104.800231801938</v>
      </c>
      <c r="AG43" s="154">
        <v>104.240727991423</v>
      </c>
      <c r="AH43" s="154">
        <v>104.861680728519</v>
      </c>
      <c r="AI43" s="154">
        <v>104.694339925351</v>
      </c>
      <c r="AJ43" s="154">
        <v>89.440766948185299</v>
      </c>
      <c r="AK43" s="154">
        <v>92.423738214087606</v>
      </c>
      <c r="AL43" s="154">
        <v>87.706336216974506</v>
      </c>
      <c r="AM43" s="154">
        <v>84.984505587379104</v>
      </c>
      <c r="AN43" s="154">
        <v>93.983739837398403</v>
      </c>
      <c r="AO43" s="154">
        <v>92.206711657575994</v>
      </c>
      <c r="AP43" s="154">
        <v>94.773996609940795</v>
      </c>
      <c r="AQ43" s="154">
        <v>104.70364766105401</v>
      </c>
      <c r="AR43" s="154">
        <v>104.70364766105401</v>
      </c>
      <c r="AS43" s="154">
        <v>104.70364766105401</v>
      </c>
      <c r="AT43" s="154">
        <v>104.81655155508599</v>
      </c>
      <c r="AU43" s="154">
        <v>104.320465946696</v>
      </c>
      <c r="AV43" s="154">
        <v>104.308128956209</v>
      </c>
      <c r="AW43" s="154">
        <v>88.500342387582805</v>
      </c>
      <c r="AX43" s="154">
        <v>90.578665187650202</v>
      </c>
      <c r="AY43" s="154">
        <v>87.341594575637103</v>
      </c>
      <c r="AZ43" s="154">
        <v>83.8952014273641</v>
      </c>
      <c r="BA43" s="154">
        <v>92.999096657633302</v>
      </c>
      <c r="BB43" s="154">
        <v>91.809189239160602</v>
      </c>
      <c r="BC43" s="154">
        <v>99.303170844457</v>
      </c>
      <c r="BE43" s="157" t="e">
        <f>#N/A</f>
        <v>#N/A</v>
      </c>
      <c r="BF43" s="157" t="e">
        <f>#N/A</f>
        <v>#N/A</v>
      </c>
      <c r="BG43" s="157" t="e">
        <f>#N/A</f>
        <v>#N/A</v>
      </c>
      <c r="BH43" s="157" t="e">
        <f>#N/A</f>
        <v>#N/A</v>
      </c>
      <c r="BI43" s="157" t="e">
        <f>#N/A</f>
        <v>#N/A</v>
      </c>
      <c r="BJ43" s="157" t="e">
        <f>#N/A</f>
        <v>#N/A</v>
      </c>
      <c r="BK43" s="157" t="e">
        <f>#N/A</f>
        <v>#N/A</v>
      </c>
    </row>
    <row r="44" spans="1:63" x14ac:dyDescent="0.25">
      <c r="A44" s="152">
        <v>40817</v>
      </c>
      <c r="B44" t="s">
        <v>273</v>
      </c>
      <c r="C44">
        <v>2011</v>
      </c>
      <c r="D44" s="153">
        <v>123.044127473256</v>
      </c>
      <c r="E44" s="153">
        <v>117.532314654155</v>
      </c>
      <c r="F44" s="153">
        <v>126.554882589622</v>
      </c>
      <c r="G44" s="153">
        <v>128.84912489635499</v>
      </c>
      <c r="H44" s="153">
        <v>117.184232799257</v>
      </c>
      <c r="I44" s="153">
        <v>118.406297653664</v>
      </c>
      <c r="J44" s="154">
        <v>120.89724347191699</v>
      </c>
      <c r="K44" s="154">
        <v>117.199412373632</v>
      </c>
      <c r="L44" s="154">
        <v>123.148938985912</v>
      </c>
      <c r="M44" s="154">
        <v>127.58343508519</v>
      </c>
      <c r="N44" s="154">
        <v>114.620443248378</v>
      </c>
      <c r="O44" s="154">
        <v>116.153446595083</v>
      </c>
      <c r="P44" s="155">
        <v>5535.4782995151099</v>
      </c>
      <c r="Q44" s="155">
        <v>5535.4782995151099</v>
      </c>
      <c r="R44" s="155">
        <v>5535.4782995151099</v>
      </c>
      <c r="S44" s="155">
        <v>6555.59403285388</v>
      </c>
      <c r="T44" s="155">
        <v>5432.70624295992</v>
      </c>
      <c r="U44" s="155">
        <v>5083.6760223881702</v>
      </c>
      <c r="V44" s="154">
        <v>49.26</v>
      </c>
      <c r="W44" s="154">
        <v>63.66</v>
      </c>
      <c r="X44" s="154">
        <v>46.76</v>
      </c>
      <c r="Y44" s="154">
        <v>45.47</v>
      </c>
      <c r="Z44" s="154">
        <v>52.23</v>
      </c>
      <c r="AA44" s="154">
        <v>50.46</v>
      </c>
      <c r="AB44" s="154">
        <v>5.9223333333333299</v>
      </c>
      <c r="AC44" s="156">
        <v>7.0307772279142502E-3</v>
      </c>
      <c r="AD44" s="154">
        <v>107.06673964135101</v>
      </c>
      <c r="AE44" s="154">
        <v>107.06673964135101</v>
      </c>
      <c r="AF44" s="154">
        <v>107.06673964135101</v>
      </c>
      <c r="AG44" s="154">
        <v>106.46863506821801</v>
      </c>
      <c r="AH44" s="154">
        <v>106.986516644934</v>
      </c>
      <c r="AI44" s="154">
        <v>106.83677626703</v>
      </c>
      <c r="AJ44" s="154">
        <v>89.952065738415897</v>
      </c>
      <c r="AK44" s="154">
        <v>94.154187465335497</v>
      </c>
      <c r="AL44" s="154">
        <v>87.463175122749604</v>
      </c>
      <c r="AM44" s="154">
        <v>85.397689923936497</v>
      </c>
      <c r="AN44" s="154">
        <v>94.363143631436301</v>
      </c>
      <c r="AO44" s="154">
        <v>93.297587131367294</v>
      </c>
      <c r="AP44" s="154">
        <v>96.711657026711705</v>
      </c>
      <c r="AQ44" s="154">
        <v>105.094813431635</v>
      </c>
      <c r="AR44" s="154">
        <v>105.094813431635</v>
      </c>
      <c r="AS44" s="154">
        <v>105.094813431635</v>
      </c>
      <c r="AT44" s="154">
        <v>105.19237903246599</v>
      </c>
      <c r="AU44" s="154">
        <v>104.727379678571</v>
      </c>
      <c r="AV44" s="154">
        <v>104.61674809371701</v>
      </c>
      <c r="AW44" s="154">
        <v>88.920337822414993</v>
      </c>
      <c r="AX44" s="154">
        <v>91.710112775004603</v>
      </c>
      <c r="AY44" s="154">
        <v>87.313537526303506</v>
      </c>
      <c r="AZ44" s="154">
        <v>84.308385763921507</v>
      </c>
      <c r="BA44" s="154">
        <v>93.450767841011796</v>
      </c>
      <c r="BB44" s="154">
        <v>92.169732827955997</v>
      </c>
      <c r="BC44" s="154">
        <v>97.796361244438202</v>
      </c>
      <c r="BE44" s="157" t="e">
        <f>#N/A</f>
        <v>#N/A</v>
      </c>
      <c r="BF44" s="157" t="e">
        <f>#N/A</f>
        <v>#N/A</v>
      </c>
      <c r="BG44" s="157" t="e">
        <f>#N/A</f>
        <v>#N/A</v>
      </c>
      <c r="BH44" s="157" t="e">
        <f>#N/A</f>
        <v>#N/A</v>
      </c>
      <c r="BI44" s="157" t="e">
        <f>#N/A</f>
        <v>#N/A</v>
      </c>
      <c r="BJ44" s="157" t="e">
        <f>#N/A</f>
        <v>#N/A</v>
      </c>
      <c r="BK44" s="157" t="e">
        <f>#N/A</f>
        <v>#N/A</v>
      </c>
    </row>
    <row r="45" spans="1:63" x14ac:dyDescent="0.25">
      <c r="A45" s="152">
        <v>40909</v>
      </c>
      <c r="B45" t="s">
        <v>274</v>
      </c>
      <c r="C45">
        <v>2012</v>
      </c>
      <c r="D45" s="153">
        <v>119.84059516004901</v>
      </c>
      <c r="E45" s="153">
        <v>114.499832589246</v>
      </c>
      <c r="F45" s="153">
        <v>123.272456688177</v>
      </c>
      <c r="G45" s="153">
        <v>127.28172874982</v>
      </c>
      <c r="H45" s="153">
        <v>112.744961100203</v>
      </c>
      <c r="I45" s="153">
        <v>115.01306928952199</v>
      </c>
      <c r="J45" s="154">
        <v>121.80853990425599</v>
      </c>
      <c r="K45" s="154">
        <v>117.156352092162</v>
      </c>
      <c r="L45" s="154">
        <v>124.720733299887</v>
      </c>
      <c r="M45" s="154">
        <v>128.404828738969</v>
      </c>
      <c r="N45" s="154">
        <v>115.352033565558</v>
      </c>
      <c r="O45" s="154">
        <v>117.40046363659999</v>
      </c>
      <c r="P45" s="155">
        <v>5434.60928792303</v>
      </c>
      <c r="Q45" s="155">
        <v>5434.60928792303</v>
      </c>
      <c r="R45" s="155">
        <v>5434.60928792303</v>
      </c>
      <c r="S45" s="155">
        <v>6508.6910686869396</v>
      </c>
      <c r="T45" s="155">
        <v>5271.6202792743097</v>
      </c>
      <c r="U45" s="155">
        <v>4998.1510088186296</v>
      </c>
      <c r="V45" s="154">
        <v>48.97</v>
      </c>
      <c r="W45" s="154">
        <v>63.27</v>
      </c>
      <c r="X45" s="154">
        <v>46.48</v>
      </c>
      <c r="Y45" s="154">
        <v>45.07</v>
      </c>
      <c r="Z45" s="154">
        <v>51.95</v>
      </c>
      <c r="AA45" s="154">
        <v>50.37</v>
      </c>
      <c r="AB45" s="154">
        <v>6.1033333333333299</v>
      </c>
      <c r="AC45" s="156">
        <v>7.1291499386724301E-3</v>
      </c>
      <c r="AD45" s="154">
        <v>105.115739995493</v>
      </c>
      <c r="AE45" s="154">
        <v>105.115739995493</v>
      </c>
      <c r="AF45" s="154">
        <v>105.115739995493</v>
      </c>
      <c r="AG45" s="154">
        <v>105.70688951922899</v>
      </c>
      <c r="AH45" s="154">
        <v>103.814243865148</v>
      </c>
      <c r="AI45" s="154">
        <v>105.03941217464499</v>
      </c>
      <c r="AJ45" s="154">
        <v>89.422506277105697</v>
      </c>
      <c r="AK45" s="154">
        <v>93.5773710482529</v>
      </c>
      <c r="AL45" s="154">
        <v>86.939443535188204</v>
      </c>
      <c r="AM45" s="154">
        <v>84.646445675650298</v>
      </c>
      <c r="AN45" s="154">
        <v>93.857271906052404</v>
      </c>
      <c r="AO45" s="154">
        <v>93.131182398077101</v>
      </c>
      <c r="AP45" s="154">
        <v>98.064820063347298</v>
      </c>
      <c r="AQ45" s="154">
        <v>105.51495444448</v>
      </c>
      <c r="AR45" s="154">
        <v>105.51495444448</v>
      </c>
      <c r="AS45" s="154">
        <v>105.51495444448</v>
      </c>
      <c r="AT45" s="154">
        <v>105.452092623064</v>
      </c>
      <c r="AU45" s="154">
        <v>105.09854324739401</v>
      </c>
      <c r="AV45" s="154">
        <v>105.262804826858</v>
      </c>
      <c r="AW45" s="154">
        <v>89.399680438256098</v>
      </c>
      <c r="AX45" s="154">
        <v>92.941393973008005</v>
      </c>
      <c r="AY45" s="154">
        <v>87.318213701192406</v>
      </c>
      <c r="AZ45" s="154">
        <v>84.7309606535825</v>
      </c>
      <c r="BA45" s="154">
        <v>94.019873532068701</v>
      </c>
      <c r="BB45" s="154">
        <v>92.562632892669001</v>
      </c>
      <c r="BC45" s="154">
        <v>96.886332746452098</v>
      </c>
      <c r="BE45" s="157" t="e">
        <f>#N/A</f>
        <v>#N/A</v>
      </c>
      <c r="BF45" s="157" t="e">
        <f>#N/A</f>
        <v>#N/A</v>
      </c>
      <c r="BG45" s="157" t="e">
        <f>#N/A</f>
        <v>#N/A</v>
      </c>
      <c r="BH45" s="157" t="e">
        <f>#N/A</f>
        <v>#N/A</v>
      </c>
      <c r="BI45" s="157" t="e">
        <f>#N/A</f>
        <v>#N/A</v>
      </c>
      <c r="BJ45" s="157" t="e">
        <f>#N/A</f>
        <v>#N/A</v>
      </c>
      <c r="BK45" s="157" t="e">
        <f>#N/A</f>
        <v>#N/A</v>
      </c>
    </row>
    <row r="46" spans="1:63" x14ac:dyDescent="0.25">
      <c r="A46" s="152">
        <v>41000</v>
      </c>
      <c r="B46" t="s">
        <v>275</v>
      </c>
      <c r="C46">
        <v>2012</v>
      </c>
      <c r="D46" s="153">
        <v>123.20557994197</v>
      </c>
      <c r="E46" s="153">
        <v>117.491570436182</v>
      </c>
      <c r="F46" s="153">
        <v>126.857178702707</v>
      </c>
      <c r="G46" s="153">
        <v>130.30054734636599</v>
      </c>
      <c r="H46" s="153">
        <v>116.615439890904</v>
      </c>
      <c r="I46" s="153">
        <v>117.961058273871</v>
      </c>
      <c r="J46" s="154">
        <v>122.423667210491</v>
      </c>
      <c r="K46" s="154">
        <v>117.279519026453</v>
      </c>
      <c r="L46" s="154">
        <v>125.68563364188201</v>
      </c>
      <c r="M46" s="154">
        <v>128.947345048176</v>
      </c>
      <c r="N46" s="154">
        <v>116.055724580849</v>
      </c>
      <c r="O46" s="154">
        <v>117.79634206977801</v>
      </c>
      <c r="P46" s="155">
        <v>5467.5664897303404</v>
      </c>
      <c r="Q46" s="155">
        <v>5467.5664897303404</v>
      </c>
      <c r="R46" s="155">
        <v>5467.5664897303404</v>
      </c>
      <c r="S46" s="155">
        <v>6490.43221132701</v>
      </c>
      <c r="T46" s="155">
        <v>5343.2694073053899</v>
      </c>
      <c r="U46" s="155">
        <v>5047.7445186159002</v>
      </c>
      <c r="V46" s="154">
        <v>48.29</v>
      </c>
      <c r="W46" s="154">
        <v>62.51</v>
      </c>
      <c r="X46" s="154">
        <v>45.79</v>
      </c>
      <c r="Y46" s="154">
        <v>44.24</v>
      </c>
      <c r="Z46" s="154">
        <v>51.3</v>
      </c>
      <c r="AA46" s="154">
        <v>49.98</v>
      </c>
      <c r="AB46" s="154">
        <v>6.0033333333333303</v>
      </c>
      <c r="AC46" s="156">
        <v>7.0747316872650399E-3</v>
      </c>
      <c r="AD46" s="154">
        <v>105.75319532532799</v>
      </c>
      <c r="AE46" s="154">
        <v>105.75319532532799</v>
      </c>
      <c r="AF46" s="154">
        <v>105.75319532532799</v>
      </c>
      <c r="AG46" s="154">
        <v>105.410349554845</v>
      </c>
      <c r="AH46" s="154">
        <v>105.22523321113501</v>
      </c>
      <c r="AI46" s="154">
        <v>106.08165221653</v>
      </c>
      <c r="AJ46" s="154">
        <v>88.180780643688706</v>
      </c>
      <c r="AK46" s="154">
        <v>92.453318543168805</v>
      </c>
      <c r="AL46" s="154">
        <v>85.648819265840501</v>
      </c>
      <c r="AM46" s="154">
        <v>83.087613860456401</v>
      </c>
      <c r="AN46" s="154">
        <v>92.682926829268297</v>
      </c>
      <c r="AO46" s="154">
        <v>92.410095220486298</v>
      </c>
      <c r="AP46" s="154">
        <v>97.316271347394604</v>
      </c>
      <c r="AQ46" s="154">
        <v>105.683976691027</v>
      </c>
      <c r="AR46" s="154">
        <v>105.683976691027</v>
      </c>
      <c r="AS46" s="154">
        <v>105.683976691027</v>
      </c>
      <c r="AT46" s="154">
        <v>105.456650533429</v>
      </c>
      <c r="AU46" s="154">
        <v>105.221918612434</v>
      </c>
      <c r="AV46" s="154">
        <v>105.663045145889</v>
      </c>
      <c r="AW46" s="154">
        <v>89.2490299018489</v>
      </c>
      <c r="AX46" s="154">
        <v>93.152153817711195</v>
      </c>
      <c r="AY46" s="154">
        <v>86.939443535188204</v>
      </c>
      <c r="AZ46" s="154">
        <v>84.529063761855596</v>
      </c>
      <c r="BA46" s="154">
        <v>93.721770551038801</v>
      </c>
      <c r="BB46" s="154">
        <v>92.761394101876704</v>
      </c>
      <c r="BC46" s="154">
        <v>96.716686261848594</v>
      </c>
      <c r="BE46" s="157" t="e">
        <f>#N/A</f>
        <v>#N/A</v>
      </c>
      <c r="BF46" s="157" t="e">
        <f>#N/A</f>
        <v>#N/A</v>
      </c>
      <c r="BG46" s="157" t="e">
        <f>#N/A</f>
        <v>#N/A</v>
      </c>
      <c r="BH46" s="157" t="e">
        <f>#N/A</f>
        <v>#N/A</v>
      </c>
      <c r="BI46" s="157" t="e">
        <f>#N/A</f>
        <v>#N/A</v>
      </c>
      <c r="BJ46" s="157" t="e">
        <f>#N/A</f>
        <v>#N/A</v>
      </c>
      <c r="BK46" s="157" t="e">
        <f>#N/A</f>
        <v>#N/A</v>
      </c>
    </row>
    <row r="47" spans="1:63" x14ac:dyDescent="0.25">
      <c r="A47" s="152">
        <v>41091</v>
      </c>
      <c r="B47" t="s">
        <v>276</v>
      </c>
      <c r="C47">
        <v>2012</v>
      </c>
      <c r="D47" s="153">
        <v>121.94841296454599</v>
      </c>
      <c r="E47" s="153">
        <v>116.75481290460399</v>
      </c>
      <c r="F47" s="153">
        <v>125.277877934971</v>
      </c>
      <c r="G47" s="153">
        <v>128.23995033758001</v>
      </c>
      <c r="H47" s="153">
        <v>115.78329994089999</v>
      </c>
      <c r="I47" s="153">
        <v>116.878691707416</v>
      </c>
      <c r="J47" s="154">
        <v>122.00967888495499</v>
      </c>
      <c r="K47" s="154">
        <v>116.569632646047</v>
      </c>
      <c r="L47" s="154">
        <v>125.490598978869</v>
      </c>
      <c r="M47" s="154">
        <v>128.66783783253001</v>
      </c>
      <c r="N47" s="154">
        <v>115.581983432816</v>
      </c>
      <c r="O47" s="154">
        <v>117.064779231118</v>
      </c>
      <c r="P47" s="155">
        <v>5436.6066940931696</v>
      </c>
      <c r="Q47" s="155">
        <v>5436.6066940931696</v>
      </c>
      <c r="R47" s="155">
        <v>5436.6066940931696</v>
      </c>
      <c r="S47" s="155">
        <v>6400.0390779723002</v>
      </c>
      <c r="T47" s="155">
        <v>5333.6597235339996</v>
      </c>
      <c r="U47" s="155">
        <v>5042.7128278731698</v>
      </c>
      <c r="V47" s="154">
        <v>47.97</v>
      </c>
      <c r="W47" s="154">
        <v>61.85</v>
      </c>
      <c r="X47" s="154">
        <v>45.59</v>
      </c>
      <c r="Y47" s="154">
        <v>43.83</v>
      </c>
      <c r="Z47" s="154">
        <v>51</v>
      </c>
      <c r="AA47" s="154">
        <v>49.83</v>
      </c>
      <c r="AB47" s="154">
        <v>6.15</v>
      </c>
      <c r="AC47" s="156">
        <v>7.1546027907823497E-3</v>
      </c>
      <c r="AD47" s="154">
        <v>105.154373651846</v>
      </c>
      <c r="AE47" s="154">
        <v>105.154373651846</v>
      </c>
      <c r="AF47" s="154">
        <v>105.154373651846</v>
      </c>
      <c r="AG47" s="154">
        <v>103.942285260506</v>
      </c>
      <c r="AH47" s="154">
        <v>105.035989297185</v>
      </c>
      <c r="AI47" s="154">
        <v>105.975907944913</v>
      </c>
      <c r="AJ47" s="154">
        <v>87.596439169139501</v>
      </c>
      <c r="AK47" s="154">
        <v>91.477167683490507</v>
      </c>
      <c r="AL47" s="154">
        <v>85.274725274725299</v>
      </c>
      <c r="AM47" s="154">
        <v>82.317588505963002</v>
      </c>
      <c r="AN47" s="154">
        <v>92.140921409214101</v>
      </c>
      <c r="AO47" s="154">
        <v>92.132753998336</v>
      </c>
      <c r="AP47" s="154">
        <v>98.414936049647196</v>
      </c>
      <c r="AQ47" s="154">
        <v>105.772512153504</v>
      </c>
      <c r="AR47" s="154">
        <v>105.772512153504</v>
      </c>
      <c r="AS47" s="154">
        <v>105.772512153504</v>
      </c>
      <c r="AT47" s="154">
        <v>105.382039850699</v>
      </c>
      <c r="AU47" s="154">
        <v>105.26549575460101</v>
      </c>
      <c r="AV47" s="154">
        <v>105.98343715078001</v>
      </c>
      <c r="AW47" s="154">
        <v>88.787947957087397</v>
      </c>
      <c r="AX47" s="154">
        <v>92.915511185061902</v>
      </c>
      <c r="AY47" s="154">
        <v>86.331540799625898</v>
      </c>
      <c r="AZ47" s="154">
        <v>83.8623344915015</v>
      </c>
      <c r="BA47" s="154">
        <v>93.261065943992804</v>
      </c>
      <c r="BB47" s="154">
        <v>92.742904687066698</v>
      </c>
      <c r="BC47" s="154">
        <v>97.626921121775197</v>
      </c>
      <c r="BE47" s="157" t="e">
        <f>#N/A</f>
        <v>#N/A</v>
      </c>
      <c r="BF47" s="157" t="e">
        <f>#N/A</f>
        <v>#N/A</v>
      </c>
      <c r="BG47" s="157" t="e">
        <f>#N/A</f>
        <v>#N/A</v>
      </c>
      <c r="BH47" s="157" t="e">
        <f>#N/A</f>
        <v>#N/A</v>
      </c>
      <c r="BI47" s="157" t="e">
        <f>#N/A</f>
        <v>#N/A</v>
      </c>
      <c r="BJ47" s="157" t="e">
        <f>#N/A</f>
        <v>#N/A</v>
      </c>
      <c r="BK47" s="157" t="e">
        <f>#N/A</f>
        <v>#N/A</v>
      </c>
    </row>
    <row r="48" spans="1:63" x14ac:dyDescent="0.25">
      <c r="A48" s="152">
        <v>41183</v>
      </c>
      <c r="B48" t="s">
        <v>277</v>
      </c>
      <c r="C48">
        <v>2012</v>
      </c>
      <c r="D48" s="153">
        <v>128.903577078068</v>
      </c>
      <c r="E48" s="153">
        <v>123.73584738557599</v>
      </c>
      <c r="F48" s="153">
        <v>132.26664911164499</v>
      </c>
      <c r="G48" s="153">
        <v>133.80174157557701</v>
      </c>
      <c r="H48" s="153">
        <v>123.45179847710099</v>
      </c>
      <c r="I48" s="153">
        <v>123.83857839847001</v>
      </c>
      <c r="J48" s="154">
        <v>123.474541286158</v>
      </c>
      <c r="K48" s="154">
        <v>118.120515828902</v>
      </c>
      <c r="L48" s="154">
        <v>126.918540609375</v>
      </c>
      <c r="M48" s="154">
        <v>129.90599200233601</v>
      </c>
      <c r="N48" s="154">
        <v>117.148874852277</v>
      </c>
      <c r="O48" s="154">
        <v>118.42284941731999</v>
      </c>
      <c r="P48" s="155">
        <v>5544.4666272807399</v>
      </c>
      <c r="Q48" s="155">
        <v>5544.4666272807399</v>
      </c>
      <c r="R48" s="155">
        <v>5544.4666272807399</v>
      </c>
      <c r="S48" s="155">
        <v>6525.3889025709996</v>
      </c>
      <c r="T48" s="155">
        <v>5432.2163958394904</v>
      </c>
      <c r="U48" s="155">
        <v>5136.9026107162799</v>
      </c>
      <c r="V48" s="154">
        <v>46.4</v>
      </c>
      <c r="W48" s="154">
        <v>59.67</v>
      </c>
      <c r="X48" s="154">
        <v>44.15</v>
      </c>
      <c r="Y48" s="154">
        <v>42.94</v>
      </c>
      <c r="Z48" s="154">
        <v>48.84</v>
      </c>
      <c r="AA48" s="154">
        <v>48.03</v>
      </c>
      <c r="AB48" s="154">
        <v>6.1166666666666698</v>
      </c>
      <c r="AC48" s="156">
        <v>7.1364184494974196E-3</v>
      </c>
      <c r="AD48" s="154">
        <v>107.240591094942</v>
      </c>
      <c r="AE48" s="154">
        <v>107.240591094942</v>
      </c>
      <c r="AF48" s="154">
        <v>107.240591094942</v>
      </c>
      <c r="AG48" s="154">
        <v>105.97807708412699</v>
      </c>
      <c r="AH48" s="154">
        <v>106.97687006461901</v>
      </c>
      <c r="AI48" s="154">
        <v>107.955367830227</v>
      </c>
      <c r="AJ48" s="154">
        <v>84.729513809632493</v>
      </c>
      <c r="AK48" s="154">
        <v>88.252911813644005</v>
      </c>
      <c r="AL48" s="154">
        <v>82.581248538695306</v>
      </c>
      <c r="AM48" s="154">
        <v>80.646070053526202</v>
      </c>
      <c r="AN48" s="154">
        <v>88.238482384823797</v>
      </c>
      <c r="AO48" s="154">
        <v>88.804659332532097</v>
      </c>
      <c r="AP48" s="154">
        <v>98.164801858135306</v>
      </c>
      <c r="AQ48" s="154">
        <v>105.815975016902</v>
      </c>
      <c r="AR48" s="154">
        <v>105.815975016902</v>
      </c>
      <c r="AS48" s="154">
        <v>105.815975016902</v>
      </c>
      <c r="AT48" s="154">
        <v>105.259400354677</v>
      </c>
      <c r="AU48" s="154">
        <v>105.263084109522</v>
      </c>
      <c r="AV48" s="154">
        <v>106.263085041579</v>
      </c>
      <c r="AW48" s="154">
        <v>87.482309974891606</v>
      </c>
      <c r="AX48" s="154">
        <v>91.440192272139001</v>
      </c>
      <c r="AY48" s="154">
        <v>85.111059153612302</v>
      </c>
      <c r="AZ48" s="154">
        <v>82.674429523898993</v>
      </c>
      <c r="BA48" s="154">
        <v>91.729900632339707</v>
      </c>
      <c r="BB48" s="154">
        <v>91.619672737357902</v>
      </c>
      <c r="BC48" s="154">
        <v>97.990207329631104</v>
      </c>
      <c r="BE48" s="157" t="e">
        <f>#N/A</f>
        <v>#N/A</v>
      </c>
      <c r="BF48" s="157" t="e">
        <f>#N/A</f>
        <v>#N/A</v>
      </c>
      <c r="BG48" s="157" t="e">
        <f>#N/A</f>
        <v>#N/A</v>
      </c>
      <c r="BH48" s="157" t="e">
        <f>#N/A</f>
        <v>#N/A</v>
      </c>
      <c r="BI48" s="157" t="e">
        <f>#N/A</f>
        <v>#N/A</v>
      </c>
      <c r="BJ48" s="157" t="e">
        <f>#N/A</f>
        <v>#N/A</v>
      </c>
      <c r="BK48" s="157" t="e">
        <f>#N/A</f>
        <v>#N/A</v>
      </c>
    </row>
    <row r="49" spans="1:63" x14ac:dyDescent="0.25">
      <c r="A49" s="152">
        <v>41275</v>
      </c>
      <c r="B49" t="s">
        <v>278</v>
      </c>
      <c r="C49">
        <v>2013</v>
      </c>
      <c r="D49" s="153">
        <v>128.08368488109201</v>
      </c>
      <c r="E49" s="153">
        <v>120.36645672906</v>
      </c>
      <c r="F49" s="153">
        <v>132.83761849164799</v>
      </c>
      <c r="G49" s="153">
        <v>138.08891807442001</v>
      </c>
      <c r="H49" s="153">
        <v>119.834494509742</v>
      </c>
      <c r="I49" s="153">
        <v>122.54282934896101</v>
      </c>
      <c r="J49" s="154">
        <v>125.535313716419</v>
      </c>
      <c r="K49" s="154">
        <v>119.587171863856</v>
      </c>
      <c r="L49" s="154">
        <v>129.309831060243</v>
      </c>
      <c r="M49" s="154">
        <v>132.60778933348601</v>
      </c>
      <c r="N49" s="154">
        <v>118.921258204662</v>
      </c>
      <c r="O49" s="154">
        <v>120.30528943217899</v>
      </c>
      <c r="P49" s="155">
        <v>5490.2037596585897</v>
      </c>
      <c r="Q49" s="155">
        <v>5490.2037596585897</v>
      </c>
      <c r="R49" s="155">
        <v>5490.2037596585897</v>
      </c>
      <c r="S49" s="155">
        <v>6602.7296658449504</v>
      </c>
      <c r="T49" s="155">
        <v>5325.9483355417196</v>
      </c>
      <c r="U49" s="155">
        <v>5030.23767074633</v>
      </c>
      <c r="V49" s="154">
        <v>46.24</v>
      </c>
      <c r="W49" s="154">
        <v>60.74</v>
      </c>
      <c r="X49" s="154">
        <v>43.53</v>
      </c>
      <c r="Y49" s="154">
        <v>42.1</v>
      </c>
      <c r="Z49" s="154">
        <v>49.33</v>
      </c>
      <c r="AA49" s="154">
        <v>47.53</v>
      </c>
      <c r="AB49" s="154">
        <v>6.1166666666666698</v>
      </c>
      <c r="AC49" s="156">
        <v>7.1364184494974196E-3</v>
      </c>
      <c r="AD49" s="154">
        <v>106.191043430669</v>
      </c>
      <c r="AE49" s="154">
        <v>106.191043430669</v>
      </c>
      <c r="AF49" s="154">
        <v>106.191043430669</v>
      </c>
      <c r="AG49" s="154">
        <v>107.23415936433599</v>
      </c>
      <c r="AH49" s="154">
        <v>104.884128603288</v>
      </c>
      <c r="AI49" s="154">
        <v>105.713734359306</v>
      </c>
      <c r="AJ49" s="154">
        <v>84.437343072357905</v>
      </c>
      <c r="AK49" s="154">
        <v>89.835459419486</v>
      </c>
      <c r="AL49" s="154">
        <v>81.421557166238003</v>
      </c>
      <c r="AM49" s="154">
        <v>79.068457132125104</v>
      </c>
      <c r="AN49" s="154">
        <v>89.123757904245707</v>
      </c>
      <c r="AO49" s="154">
        <v>87.880188592031104</v>
      </c>
      <c r="AP49" s="154">
        <v>98.164801858135306</v>
      </c>
      <c r="AQ49" s="154">
        <v>106.084800875696</v>
      </c>
      <c r="AR49" s="154">
        <v>106.084800875696</v>
      </c>
      <c r="AS49" s="154">
        <v>106.084800875696</v>
      </c>
      <c r="AT49" s="154">
        <v>105.641217815953</v>
      </c>
      <c r="AU49" s="154">
        <v>105.530555294057</v>
      </c>
      <c r="AV49" s="154">
        <v>106.43166558774401</v>
      </c>
      <c r="AW49" s="154">
        <v>86.236019173704705</v>
      </c>
      <c r="AX49" s="154">
        <v>90.504714364947304</v>
      </c>
      <c r="AY49" s="154">
        <v>83.731587561374795</v>
      </c>
      <c r="AZ49" s="154">
        <v>81.279932388017599</v>
      </c>
      <c r="BA49" s="154">
        <v>90.546522131887997</v>
      </c>
      <c r="BB49" s="154">
        <v>90.306924285846407</v>
      </c>
      <c r="BC49" s="154">
        <v>98.015202778328103</v>
      </c>
      <c r="BE49" s="157" t="e">
        <f>#N/A</f>
        <v>#N/A</v>
      </c>
      <c r="BF49" s="157" t="e">
        <f>#N/A</f>
        <v>#N/A</v>
      </c>
      <c r="BG49" s="157" t="e">
        <f>#N/A</f>
        <v>#N/A</v>
      </c>
      <c r="BH49" s="157" t="e">
        <f>#N/A</f>
        <v>#N/A</v>
      </c>
      <c r="BI49" s="157" t="e">
        <f>#N/A</f>
        <v>#N/A</v>
      </c>
      <c r="BJ49" s="157" t="e">
        <f>#N/A</f>
        <v>#N/A</v>
      </c>
      <c r="BK49" s="157" t="e">
        <f>#N/A</f>
        <v>#N/A</v>
      </c>
    </row>
    <row r="50" spans="1:63" x14ac:dyDescent="0.25">
      <c r="A50" s="152">
        <v>41365</v>
      </c>
      <c r="B50" t="s">
        <v>279</v>
      </c>
      <c r="C50">
        <v>2013</v>
      </c>
      <c r="D50" s="153">
        <v>132.26045596091899</v>
      </c>
      <c r="E50" s="153">
        <v>126.81099208092201</v>
      </c>
      <c r="F50" s="153">
        <v>135.79926702753701</v>
      </c>
      <c r="G50" s="153">
        <v>143.45656862601501</v>
      </c>
      <c r="H50" s="153">
        <v>124.529326140981</v>
      </c>
      <c r="I50" s="153">
        <v>124.352931917234</v>
      </c>
      <c r="J50" s="154">
        <v>127.799032721156</v>
      </c>
      <c r="K50" s="154">
        <v>121.91702727504099</v>
      </c>
      <c r="L50" s="154">
        <v>131.54535314144999</v>
      </c>
      <c r="M50" s="154">
        <v>135.89679465339799</v>
      </c>
      <c r="N50" s="154">
        <v>120.899729767181</v>
      </c>
      <c r="O50" s="154">
        <v>121.90325784302</v>
      </c>
      <c r="P50" s="155">
        <v>5507.8475141614999</v>
      </c>
      <c r="Q50" s="155">
        <v>5507.8475141614999</v>
      </c>
      <c r="R50" s="155">
        <v>5507.8475141614999</v>
      </c>
      <c r="S50" s="155">
        <v>6565.5509395479503</v>
      </c>
      <c r="T50" s="155">
        <v>5383.0399141683101</v>
      </c>
      <c r="U50" s="155">
        <v>5065.75517511202</v>
      </c>
      <c r="V50" s="154">
        <v>46.02</v>
      </c>
      <c r="W50" s="154">
        <v>59.25</v>
      </c>
      <c r="X50" s="154">
        <v>43.76</v>
      </c>
      <c r="Y50" s="154">
        <v>41.28</v>
      </c>
      <c r="Z50" s="154">
        <v>49.15</v>
      </c>
      <c r="AA50" s="154">
        <v>48.32</v>
      </c>
      <c r="AB50" s="154">
        <v>5.8033333333333301</v>
      </c>
      <c r="AC50" s="156">
        <v>6.9664056827510902E-3</v>
      </c>
      <c r="AD50" s="154">
        <v>106.532307395126</v>
      </c>
      <c r="AE50" s="154">
        <v>106.532307395126</v>
      </c>
      <c r="AF50" s="154">
        <v>106.532307395126</v>
      </c>
      <c r="AG50" s="154">
        <v>106.63034402394401</v>
      </c>
      <c r="AH50" s="154">
        <v>106.008435505568</v>
      </c>
      <c r="AI50" s="154">
        <v>106.46015794152601</v>
      </c>
      <c r="AJ50" s="154">
        <v>84.035608308605404</v>
      </c>
      <c r="AK50" s="154">
        <v>87.631724902939595</v>
      </c>
      <c r="AL50" s="154">
        <v>81.851765256020599</v>
      </c>
      <c r="AM50" s="154">
        <v>77.528406423138307</v>
      </c>
      <c r="AN50" s="154">
        <v>88.798554652213198</v>
      </c>
      <c r="AO50" s="154">
        <v>89.340852362022702</v>
      </c>
      <c r="AP50" s="154">
        <v>95.826196060407497</v>
      </c>
      <c r="AQ50" s="154">
        <v>106.279578893146</v>
      </c>
      <c r="AR50" s="154">
        <v>106.279578893146</v>
      </c>
      <c r="AS50" s="154">
        <v>106.279578893146</v>
      </c>
      <c r="AT50" s="154">
        <v>105.946216433228</v>
      </c>
      <c r="AU50" s="154">
        <v>105.72635586766501</v>
      </c>
      <c r="AV50" s="154">
        <v>106.526292018993</v>
      </c>
      <c r="AW50" s="154">
        <v>85.199726089933804</v>
      </c>
      <c r="AX50" s="154">
        <v>89.299315954890005</v>
      </c>
      <c r="AY50" s="154">
        <v>82.782324058919798</v>
      </c>
      <c r="AZ50" s="154">
        <v>79.890130528688104</v>
      </c>
      <c r="BA50" s="154">
        <v>89.575429087624201</v>
      </c>
      <c r="BB50" s="154">
        <v>89.539613571230504</v>
      </c>
      <c r="BC50" s="154">
        <v>97.642683956581294</v>
      </c>
      <c r="BE50" s="157" t="e">
        <f>#N/A</f>
        <v>#N/A</v>
      </c>
      <c r="BF50" s="157" t="e">
        <f>#N/A</f>
        <v>#N/A</v>
      </c>
      <c r="BG50" s="157" t="e">
        <f>#N/A</f>
        <v>#N/A</v>
      </c>
      <c r="BH50" s="157" t="e">
        <f>#N/A</f>
        <v>#N/A</v>
      </c>
      <c r="BI50" s="157" t="e">
        <f>#N/A</f>
        <v>#N/A</v>
      </c>
      <c r="BJ50" s="157" t="e">
        <f>#N/A</f>
        <v>#N/A</v>
      </c>
      <c r="BK50" s="157" t="e">
        <f>#N/A</f>
        <v>#N/A</v>
      </c>
    </row>
    <row r="51" spans="1:63" x14ac:dyDescent="0.25">
      <c r="A51" s="152">
        <v>41456</v>
      </c>
      <c r="B51" t="s">
        <v>280</v>
      </c>
      <c r="C51">
        <v>2013</v>
      </c>
      <c r="D51" s="153">
        <v>132.94560135448901</v>
      </c>
      <c r="E51" s="153">
        <v>126.53625293552901</v>
      </c>
      <c r="F51" s="153">
        <v>136.99047696713001</v>
      </c>
      <c r="G51" s="153">
        <v>143.18037939079201</v>
      </c>
      <c r="H51" s="153">
        <v>124.01217241169</v>
      </c>
      <c r="I51" s="153">
        <v>129.61086494013199</v>
      </c>
      <c r="J51" s="154">
        <v>130.548329818642</v>
      </c>
      <c r="K51" s="154">
        <v>124.362387282772</v>
      </c>
      <c r="L51" s="154">
        <v>134.47350289949</v>
      </c>
      <c r="M51" s="154">
        <v>139.631901916701</v>
      </c>
      <c r="N51" s="154">
        <v>122.956947884879</v>
      </c>
      <c r="O51" s="154">
        <v>125.086301151199</v>
      </c>
      <c r="P51" s="155">
        <v>5474.5574113258299</v>
      </c>
      <c r="Q51" s="155">
        <v>5474.5574113258299</v>
      </c>
      <c r="R51" s="155">
        <v>5474.5574113258299</v>
      </c>
      <c r="S51" s="155">
        <v>6471.6265269641199</v>
      </c>
      <c r="T51" s="155">
        <v>5371.2961385252102</v>
      </c>
      <c r="U51" s="155">
        <v>5058.7629770445001</v>
      </c>
      <c r="V51" s="154">
        <v>46.1</v>
      </c>
      <c r="W51" s="154">
        <v>59.79</v>
      </c>
      <c r="X51" s="154">
        <v>43.68</v>
      </c>
      <c r="Y51" s="154">
        <v>41.3</v>
      </c>
      <c r="Z51" s="154">
        <v>49.89</v>
      </c>
      <c r="AA51" s="154">
        <v>46.9</v>
      </c>
      <c r="AB51" s="154">
        <v>5.6366666666666703</v>
      </c>
      <c r="AC51" s="156">
        <v>6.8766607511562298E-3</v>
      </c>
      <c r="AD51" s="154">
        <v>105.888413122565</v>
      </c>
      <c r="AE51" s="154">
        <v>105.888413122565</v>
      </c>
      <c r="AF51" s="154">
        <v>105.888413122565</v>
      </c>
      <c r="AG51" s="154">
        <v>105.104928637136</v>
      </c>
      <c r="AH51" s="154">
        <v>105.777164829017</v>
      </c>
      <c r="AI51" s="154">
        <v>106.313212326333</v>
      </c>
      <c r="AJ51" s="154">
        <v>84.181693677242706</v>
      </c>
      <c r="AK51" s="154">
        <v>88.4303937881309</v>
      </c>
      <c r="AL51" s="154">
        <v>81.702127659574501</v>
      </c>
      <c r="AM51" s="154">
        <v>77.565968635552593</v>
      </c>
      <c r="AN51" s="154">
        <v>90.135501355013602</v>
      </c>
      <c r="AO51" s="154">
        <v>86.715355458999696</v>
      </c>
      <c r="AP51" s="154">
        <v>94.591712195689297</v>
      </c>
      <c r="AQ51" s="154">
        <v>106.463088760826</v>
      </c>
      <c r="AR51" s="154">
        <v>106.463088760826</v>
      </c>
      <c r="AS51" s="154">
        <v>106.463088760826</v>
      </c>
      <c r="AT51" s="154">
        <v>106.236877277386</v>
      </c>
      <c r="AU51" s="154">
        <v>105.911649750623</v>
      </c>
      <c r="AV51" s="154">
        <v>106.610618114348</v>
      </c>
      <c r="AW51" s="154">
        <v>84.346039716959595</v>
      </c>
      <c r="AX51" s="154">
        <v>88.537622481050093</v>
      </c>
      <c r="AY51" s="154">
        <v>81.889174655132095</v>
      </c>
      <c r="AZ51" s="154">
        <v>78.702225561085498</v>
      </c>
      <c r="BA51" s="154">
        <v>89.074074074074105</v>
      </c>
      <c r="BB51" s="154">
        <v>88.185263936396396</v>
      </c>
      <c r="BC51" s="154">
        <v>96.686877993091798</v>
      </c>
      <c r="BE51" s="157" t="e">
        <f>#N/A</f>
        <v>#N/A</v>
      </c>
      <c r="BF51" s="157" t="e">
        <f>#N/A</f>
        <v>#N/A</v>
      </c>
      <c r="BG51" s="157" t="e">
        <f>#N/A</f>
        <v>#N/A</v>
      </c>
      <c r="BH51" s="157" t="e">
        <f>#N/A</f>
        <v>#N/A</v>
      </c>
      <c r="BI51" s="157" t="e">
        <f>#N/A</f>
        <v>#N/A</v>
      </c>
      <c r="BJ51" s="157" t="e">
        <f>#N/A</f>
        <v>#N/A</v>
      </c>
      <c r="BK51" s="157" t="e">
        <f>#N/A</f>
        <v>#N/A</v>
      </c>
    </row>
    <row r="52" spans="1:63" x14ac:dyDescent="0.25">
      <c r="A52" s="152">
        <v>41548</v>
      </c>
      <c r="B52" t="s">
        <v>281</v>
      </c>
      <c r="C52">
        <v>2013</v>
      </c>
      <c r="D52" s="153">
        <v>135.55505360394099</v>
      </c>
      <c r="E52" s="153">
        <v>129.50769245954501</v>
      </c>
      <c r="F52" s="153">
        <v>139.41398326890899</v>
      </c>
      <c r="G52" s="153">
        <v>145.545064095513</v>
      </c>
      <c r="H52" s="153">
        <v>128.11262809863899</v>
      </c>
      <c r="I52" s="153">
        <v>127.73595560902601</v>
      </c>
      <c r="J52" s="154">
        <v>132.21119895011</v>
      </c>
      <c r="K52" s="154">
        <v>125.805348551264</v>
      </c>
      <c r="L52" s="154">
        <v>136.26033643880601</v>
      </c>
      <c r="M52" s="154">
        <v>142.56773254668499</v>
      </c>
      <c r="N52" s="154">
        <v>124.122155290263</v>
      </c>
      <c r="O52" s="154">
        <v>126.06064545383801</v>
      </c>
      <c r="P52" s="155">
        <v>5558.1155694433601</v>
      </c>
      <c r="Q52" s="155">
        <v>5558.1155694433601</v>
      </c>
      <c r="R52" s="155">
        <v>5558.1155694433601</v>
      </c>
      <c r="S52" s="155">
        <v>6568.7679599081503</v>
      </c>
      <c r="T52" s="155">
        <v>5445.9989605675601</v>
      </c>
      <c r="U52" s="155">
        <v>5130.1271230177799</v>
      </c>
      <c r="V52" s="154">
        <v>45.57</v>
      </c>
      <c r="W52" s="154">
        <v>58.88</v>
      </c>
      <c r="X52" s="154">
        <v>43.26</v>
      </c>
      <c r="Y52" s="154">
        <v>40.94</v>
      </c>
      <c r="Z52" s="154">
        <v>48.61</v>
      </c>
      <c r="AA52" s="154">
        <v>47.91</v>
      </c>
      <c r="AB52" s="154">
        <v>5.73</v>
      </c>
      <c r="AC52" s="156">
        <v>6.9268584739984101E-3</v>
      </c>
      <c r="AD52" s="154">
        <v>107.504587746692</v>
      </c>
      <c r="AE52" s="154">
        <v>107.504587746692</v>
      </c>
      <c r="AF52" s="154">
        <v>107.504587746692</v>
      </c>
      <c r="AG52" s="154">
        <v>106.68259127492099</v>
      </c>
      <c r="AH52" s="154">
        <v>107.248290701912</v>
      </c>
      <c r="AI52" s="154">
        <v>107.812976525164</v>
      </c>
      <c r="AJ52" s="154">
        <v>83.213878110020502</v>
      </c>
      <c r="AK52" s="154">
        <v>87.084488814938098</v>
      </c>
      <c r="AL52" s="154">
        <v>80.916530278232401</v>
      </c>
      <c r="AM52" s="154">
        <v>76.889848812094996</v>
      </c>
      <c r="AN52" s="154">
        <v>87.822944896115601</v>
      </c>
      <c r="AO52" s="154">
        <v>88.582786354811901</v>
      </c>
      <c r="AP52" s="154">
        <v>95.282205550500805</v>
      </c>
      <c r="AQ52" s="154">
        <v>106.529087923763</v>
      </c>
      <c r="AR52" s="154">
        <v>106.529087923763</v>
      </c>
      <c r="AS52" s="154">
        <v>106.529087923763</v>
      </c>
      <c r="AT52" s="154">
        <v>106.413005825084</v>
      </c>
      <c r="AU52" s="154">
        <v>105.979504909946</v>
      </c>
      <c r="AV52" s="154">
        <v>106.575020288082</v>
      </c>
      <c r="AW52" s="154">
        <v>83.967130792056594</v>
      </c>
      <c r="AX52" s="154">
        <v>88.245516731373698</v>
      </c>
      <c r="AY52" s="154">
        <v>81.472995090016397</v>
      </c>
      <c r="AZ52" s="154">
        <v>77.763170250727796</v>
      </c>
      <c r="BA52" s="154">
        <v>88.970189701896999</v>
      </c>
      <c r="BB52" s="154">
        <v>88.129795691966294</v>
      </c>
      <c r="BC52" s="154">
        <v>95.966228916183198</v>
      </c>
      <c r="BE52" s="157" t="e">
        <f>#N/A</f>
        <v>#N/A</v>
      </c>
      <c r="BF52" s="157" t="e">
        <f>#N/A</f>
        <v>#N/A</v>
      </c>
      <c r="BG52" s="157" t="e">
        <f>#N/A</f>
        <v>#N/A</v>
      </c>
      <c r="BH52" s="157" t="e">
        <f>#N/A</f>
        <v>#N/A</v>
      </c>
      <c r="BI52" s="157" t="e">
        <f>#N/A</f>
        <v>#N/A</v>
      </c>
      <c r="BJ52" s="157" t="e">
        <f>#N/A</f>
        <v>#N/A</v>
      </c>
      <c r="BK52" s="157" t="e">
        <f>#N/A</f>
        <v>#N/A</v>
      </c>
    </row>
    <row r="53" spans="1:63" x14ac:dyDescent="0.25">
      <c r="A53" s="152">
        <v>41640</v>
      </c>
      <c r="B53" t="s">
        <v>282</v>
      </c>
      <c r="C53">
        <v>2014</v>
      </c>
      <c r="D53" s="153">
        <v>140.50489983990201</v>
      </c>
      <c r="E53" s="153">
        <v>135.98827422840299</v>
      </c>
      <c r="F53" s="153">
        <v>143.77997561362699</v>
      </c>
      <c r="G53" s="153">
        <v>152.885631690081</v>
      </c>
      <c r="H53" s="153">
        <v>131.51753308446499</v>
      </c>
      <c r="I53" s="153">
        <v>132.09906577375</v>
      </c>
      <c r="J53" s="154">
        <v>135.31650268981301</v>
      </c>
      <c r="K53" s="154">
        <v>129.7108029261</v>
      </c>
      <c r="L53" s="154">
        <v>138.995925719301</v>
      </c>
      <c r="M53" s="154">
        <v>146.26691095059999</v>
      </c>
      <c r="N53" s="154">
        <v>127.042914933944</v>
      </c>
      <c r="O53" s="154">
        <v>128.449704560035</v>
      </c>
      <c r="P53" s="155">
        <v>5486.8747493750298</v>
      </c>
      <c r="Q53" s="155">
        <v>5486.8747493750298</v>
      </c>
      <c r="R53" s="155">
        <v>5486.8747493750298</v>
      </c>
      <c r="S53" s="155">
        <v>6586.7642456455096</v>
      </c>
      <c r="T53" s="155">
        <v>5321.0514843991596</v>
      </c>
      <c r="U53" s="155">
        <v>5037.2951018997301</v>
      </c>
      <c r="V53" s="154">
        <v>45.31</v>
      </c>
      <c r="W53" s="154">
        <v>57.79</v>
      </c>
      <c r="X53" s="154">
        <v>43.23</v>
      </c>
      <c r="Y53" s="154">
        <v>40.799999999999997</v>
      </c>
      <c r="Z53" s="154">
        <v>48.3</v>
      </c>
      <c r="AA53" s="154">
        <v>47.49</v>
      </c>
      <c r="AB53" s="154">
        <v>5.18333333333333</v>
      </c>
      <c r="AC53" s="156">
        <v>6.6350316366509303E-3</v>
      </c>
      <c r="AD53" s="154">
        <v>106.12665400341299</v>
      </c>
      <c r="AE53" s="154">
        <v>106.12665400341299</v>
      </c>
      <c r="AF53" s="154">
        <v>106.12665400341299</v>
      </c>
      <c r="AG53" s="154">
        <v>106.97486684432801</v>
      </c>
      <c r="AH53" s="154">
        <v>104.78769470407801</v>
      </c>
      <c r="AI53" s="154">
        <v>105.86205089046</v>
      </c>
      <c r="AJ53" s="154">
        <v>82.739100661949294</v>
      </c>
      <c r="AK53" s="154">
        <v>85.472360880014804</v>
      </c>
      <c r="AL53" s="154">
        <v>80.860416179565107</v>
      </c>
      <c r="AM53" s="154">
        <v>76.626913325194806</v>
      </c>
      <c r="AN53" s="154">
        <v>87.262872628726299</v>
      </c>
      <c r="AO53" s="154">
        <v>87.806230932790996</v>
      </c>
      <c r="AP53" s="154">
        <v>91.267989754744093</v>
      </c>
      <c r="AQ53" s="154">
        <v>106.512990566949</v>
      </c>
      <c r="AR53" s="154">
        <v>106.512990566949</v>
      </c>
      <c r="AS53" s="154">
        <v>106.512990566949</v>
      </c>
      <c r="AT53" s="154">
        <v>106.348182695083</v>
      </c>
      <c r="AU53" s="154">
        <v>105.955396435144</v>
      </c>
      <c r="AV53" s="154">
        <v>106.612099420871</v>
      </c>
      <c r="AW53" s="154">
        <v>83.542570189454494</v>
      </c>
      <c r="AX53" s="154">
        <v>87.1547420965058</v>
      </c>
      <c r="AY53" s="154">
        <v>81.332709843348098</v>
      </c>
      <c r="AZ53" s="154">
        <v>77.152784298995201</v>
      </c>
      <c r="BA53" s="154">
        <v>88.5049683830172</v>
      </c>
      <c r="BB53" s="154">
        <v>88.111306277156302</v>
      </c>
      <c r="BC53" s="154">
        <v>94.242025890335398</v>
      </c>
      <c r="BE53" s="157" t="e">
        <f>#N/A</f>
        <v>#N/A</v>
      </c>
      <c r="BF53" s="157" t="e">
        <f>#N/A</f>
        <v>#N/A</v>
      </c>
      <c r="BG53" s="157" t="e">
        <f>#N/A</f>
        <v>#N/A</v>
      </c>
      <c r="BH53" s="157" t="e">
        <f>#N/A</f>
        <v>#N/A</v>
      </c>
      <c r="BI53" s="157" t="e">
        <f>#N/A</f>
        <v>#N/A</v>
      </c>
      <c r="BJ53" s="157" t="e">
        <f>#N/A</f>
        <v>#N/A</v>
      </c>
      <c r="BK53" s="157" t="e">
        <f>#N/A</f>
        <v>#N/A</v>
      </c>
    </row>
    <row r="54" spans="1:63" x14ac:dyDescent="0.25">
      <c r="A54" s="152">
        <v>41730</v>
      </c>
      <c r="B54" t="s">
        <v>283</v>
      </c>
      <c r="C54">
        <v>2014</v>
      </c>
      <c r="D54" s="153">
        <v>134.16662035368401</v>
      </c>
      <c r="E54" s="153">
        <v>129.83571746399599</v>
      </c>
      <c r="F54" s="153">
        <v>137.303452799844</v>
      </c>
      <c r="G54" s="153">
        <v>145.633556077463</v>
      </c>
      <c r="H54" s="153">
        <v>125.812250120351</v>
      </c>
      <c r="I54" s="153">
        <v>127.309207395599</v>
      </c>
      <c r="J54" s="154">
        <v>135.79304378800401</v>
      </c>
      <c r="K54" s="154">
        <v>130.466984271868</v>
      </c>
      <c r="L54" s="154">
        <v>139.371972162378</v>
      </c>
      <c r="M54" s="154">
        <v>146.81115781346199</v>
      </c>
      <c r="N54" s="154">
        <v>127.363645928786</v>
      </c>
      <c r="O54" s="154">
        <v>129.18877342962699</v>
      </c>
      <c r="P54" s="155">
        <v>5510.1778213600001</v>
      </c>
      <c r="Q54" s="155">
        <v>5510.1778213600001</v>
      </c>
      <c r="R54" s="155">
        <v>5510.1778213600001</v>
      </c>
      <c r="S54" s="155">
        <v>6556.4220269027501</v>
      </c>
      <c r="T54" s="155">
        <v>5383.6303687007903</v>
      </c>
      <c r="U54" s="155">
        <v>5078.0878292681</v>
      </c>
      <c r="V54" s="154">
        <v>45.68</v>
      </c>
      <c r="W54" s="154">
        <v>58.27</v>
      </c>
      <c r="X54" s="154">
        <v>43.58</v>
      </c>
      <c r="Y54" s="154">
        <v>40.869999999999997</v>
      </c>
      <c r="Z54" s="154">
        <v>48.97</v>
      </c>
      <c r="AA54" s="154">
        <v>47.62</v>
      </c>
      <c r="AB54" s="154">
        <v>5.72</v>
      </c>
      <c r="AC54" s="156">
        <v>6.9214728932259599E-3</v>
      </c>
      <c r="AD54" s="154">
        <v>106.577379994205</v>
      </c>
      <c r="AE54" s="154">
        <v>106.577379994205</v>
      </c>
      <c r="AF54" s="154">
        <v>106.577379994205</v>
      </c>
      <c r="AG54" s="154">
        <v>106.482082422613</v>
      </c>
      <c r="AH54" s="154">
        <v>106.02006335195701</v>
      </c>
      <c r="AI54" s="154">
        <v>106.719336734008</v>
      </c>
      <c r="AJ54" s="154">
        <v>83.414745491896795</v>
      </c>
      <c r="AK54" s="154">
        <v>86.182288777962697</v>
      </c>
      <c r="AL54" s="154">
        <v>81.515080664016807</v>
      </c>
      <c r="AM54" s="154">
        <v>76.758381068644894</v>
      </c>
      <c r="AN54" s="154">
        <v>88.473351400180704</v>
      </c>
      <c r="AO54" s="154">
        <v>88.046593325321297</v>
      </c>
      <c r="AP54" s="154">
        <v>95.208124346720496</v>
      </c>
      <c r="AQ54" s="154">
        <v>106.524258716719</v>
      </c>
      <c r="AR54" s="154">
        <v>106.524258716719</v>
      </c>
      <c r="AS54" s="154">
        <v>106.524258716719</v>
      </c>
      <c r="AT54" s="154">
        <v>106.31111729475001</v>
      </c>
      <c r="AU54" s="154">
        <v>105.958303396741</v>
      </c>
      <c r="AV54" s="154">
        <v>106.676894118991</v>
      </c>
      <c r="AW54" s="154">
        <v>83.387354485277299</v>
      </c>
      <c r="AX54" s="154">
        <v>86.792383065261603</v>
      </c>
      <c r="AY54" s="154">
        <v>81.248538695347193</v>
      </c>
      <c r="AZ54" s="154">
        <v>76.960277960371897</v>
      </c>
      <c r="BA54" s="154">
        <v>88.423667570009002</v>
      </c>
      <c r="BB54" s="154">
        <v>87.787741517981004</v>
      </c>
      <c r="BC54" s="154">
        <v>94.087507961913701</v>
      </c>
      <c r="BE54" s="157" t="e">
        <f>#N/A</f>
        <v>#N/A</v>
      </c>
      <c r="BF54" s="157" t="e">
        <f>#N/A</f>
        <v>#N/A</v>
      </c>
      <c r="BG54" s="157" t="e">
        <f>#N/A</f>
        <v>#N/A</v>
      </c>
      <c r="BH54" s="157" t="e">
        <f>#N/A</f>
        <v>#N/A</v>
      </c>
      <c r="BI54" s="157" t="e">
        <f>#N/A</f>
        <v>#N/A</v>
      </c>
      <c r="BJ54" s="157" t="e">
        <f>#N/A</f>
        <v>#N/A</v>
      </c>
      <c r="BK54" s="157" t="e">
        <f>#N/A</f>
        <v>#N/A</v>
      </c>
    </row>
    <row r="55" spans="1:63" x14ac:dyDescent="0.25">
      <c r="A55" s="152">
        <v>41821</v>
      </c>
      <c r="B55" t="s">
        <v>284</v>
      </c>
      <c r="C55">
        <v>2014</v>
      </c>
      <c r="D55" s="153">
        <v>136.59481838018201</v>
      </c>
      <c r="E55" s="153">
        <v>129.01324749319099</v>
      </c>
      <c r="F55" s="153">
        <v>141.08959391258</v>
      </c>
      <c r="G55" s="153">
        <v>145.785040732781</v>
      </c>
      <c r="H55" s="153">
        <v>130.25388424489401</v>
      </c>
      <c r="I55" s="153">
        <v>127.05344277179</v>
      </c>
      <c r="J55" s="154">
        <v>136.70534804442701</v>
      </c>
      <c r="K55" s="154">
        <v>131.08623291128399</v>
      </c>
      <c r="L55" s="154">
        <v>140.39675139874001</v>
      </c>
      <c r="M55" s="154">
        <v>147.462323148959</v>
      </c>
      <c r="N55" s="154">
        <v>128.92407388708699</v>
      </c>
      <c r="O55" s="154">
        <v>128.54941788754101</v>
      </c>
      <c r="P55" s="155">
        <v>5488.8721555451702</v>
      </c>
      <c r="Q55" s="155">
        <v>5488.8721555451702</v>
      </c>
      <c r="R55" s="155">
        <v>5488.8721555451702</v>
      </c>
      <c r="S55" s="155">
        <v>6476.7862837185503</v>
      </c>
      <c r="T55" s="155">
        <v>5383.6538222426898</v>
      </c>
      <c r="U55" s="155">
        <v>5082.1881303213304</v>
      </c>
      <c r="V55" s="154">
        <v>45.28</v>
      </c>
      <c r="W55" s="154">
        <v>59.18</v>
      </c>
      <c r="X55" s="154">
        <v>42.8</v>
      </c>
      <c r="Y55" s="154">
        <v>40.86</v>
      </c>
      <c r="Z55" s="154">
        <v>47.92</v>
      </c>
      <c r="AA55" s="154">
        <v>48.38</v>
      </c>
      <c r="AB55" s="154">
        <v>5.5533333333333301</v>
      </c>
      <c r="AC55" s="156">
        <v>6.8319700780435999E-3</v>
      </c>
      <c r="AD55" s="154">
        <v>106.16528765976599</v>
      </c>
      <c r="AE55" s="154">
        <v>106.16528765976599</v>
      </c>
      <c r="AF55" s="154">
        <v>106.16528765976599</v>
      </c>
      <c r="AG55" s="154">
        <v>105.18872764240901</v>
      </c>
      <c r="AH55" s="154">
        <v>106.020525223562</v>
      </c>
      <c r="AI55" s="154">
        <v>106.80550724218401</v>
      </c>
      <c r="AJ55" s="154">
        <v>82.684318648710402</v>
      </c>
      <c r="AK55" s="154">
        <v>87.528193751155499</v>
      </c>
      <c r="AL55" s="154">
        <v>80.056114098667294</v>
      </c>
      <c r="AM55" s="154">
        <v>76.739599962437794</v>
      </c>
      <c r="AN55" s="154">
        <v>86.576332429990998</v>
      </c>
      <c r="AO55" s="154">
        <v>89.451788850882906</v>
      </c>
      <c r="AP55" s="154">
        <v>93.976970907457201</v>
      </c>
      <c r="AQ55" s="154">
        <v>106.593477351019</v>
      </c>
      <c r="AR55" s="154">
        <v>106.593477351019</v>
      </c>
      <c r="AS55" s="154">
        <v>106.593477351019</v>
      </c>
      <c r="AT55" s="154">
        <v>106.332067046068</v>
      </c>
      <c r="AU55" s="154">
        <v>106.01914349537699</v>
      </c>
      <c r="AV55" s="154">
        <v>106.79996784795399</v>
      </c>
      <c r="AW55" s="154">
        <v>83.013010728144295</v>
      </c>
      <c r="AX55" s="154">
        <v>86.5668330560177</v>
      </c>
      <c r="AY55" s="154">
        <v>80.837035305120395</v>
      </c>
      <c r="AZ55" s="154">
        <v>76.753685792093094</v>
      </c>
      <c r="BA55" s="154">
        <v>87.533875338753404</v>
      </c>
      <c r="BB55" s="154">
        <v>88.471849865951697</v>
      </c>
      <c r="BC55" s="154">
        <v>93.933822639855606</v>
      </c>
      <c r="BE55" s="157" t="e">
        <f>#N/A</f>
        <v>#N/A</v>
      </c>
      <c r="BF55" s="157" t="e">
        <f>#N/A</f>
        <v>#N/A</v>
      </c>
      <c r="BG55" s="157" t="e">
        <f>#N/A</f>
        <v>#N/A</v>
      </c>
      <c r="BH55" s="157" t="e">
        <f>#N/A</f>
        <v>#N/A</v>
      </c>
      <c r="BI55" s="157" t="e">
        <f>#N/A</f>
        <v>#N/A</v>
      </c>
      <c r="BJ55" s="157" t="e">
        <f>#N/A</f>
        <v>#N/A</v>
      </c>
      <c r="BK55" s="157" t="e">
        <f>#N/A</f>
        <v>#N/A</v>
      </c>
    </row>
    <row r="56" spans="1:63" x14ac:dyDescent="0.25">
      <c r="A56" s="152">
        <v>41913</v>
      </c>
      <c r="B56" t="s">
        <v>285</v>
      </c>
      <c r="C56">
        <v>2014</v>
      </c>
      <c r="D56" s="153">
        <v>140.79964444338199</v>
      </c>
      <c r="E56" s="153">
        <v>133.030668044945</v>
      </c>
      <c r="F56" s="153">
        <v>145.47173165737601</v>
      </c>
      <c r="G56" s="153">
        <v>149.08733814997399</v>
      </c>
      <c r="H56" s="153">
        <v>132.70786857715501</v>
      </c>
      <c r="I56" s="153">
        <v>137.41437028866599</v>
      </c>
      <c r="J56" s="154">
        <v>138.016495754288</v>
      </c>
      <c r="K56" s="154">
        <v>131.96697680763401</v>
      </c>
      <c r="L56" s="154">
        <v>141.911188495857</v>
      </c>
      <c r="M56" s="154">
        <v>148.34789166257499</v>
      </c>
      <c r="N56" s="154">
        <v>130.07288400671601</v>
      </c>
      <c r="O56" s="154">
        <v>130.96902155745099</v>
      </c>
      <c r="P56" s="155">
        <v>5619.3693586609897</v>
      </c>
      <c r="Q56" s="155">
        <v>5619.3693586609897</v>
      </c>
      <c r="R56" s="155">
        <v>5619.3693586609897</v>
      </c>
      <c r="S56" s="155">
        <v>6629.1210023704498</v>
      </c>
      <c r="T56" s="155">
        <v>5504.2922976915697</v>
      </c>
      <c r="U56" s="155">
        <v>5197.0923998696599</v>
      </c>
      <c r="V56" s="154">
        <v>44.89</v>
      </c>
      <c r="W56" s="154">
        <v>58.65</v>
      </c>
      <c r="X56" s="154">
        <v>42.42</v>
      </c>
      <c r="Y56" s="154">
        <v>40.82</v>
      </c>
      <c r="Z56" s="154">
        <v>48</v>
      </c>
      <c r="AA56" s="154">
        <v>45.66</v>
      </c>
      <c r="AB56" s="154">
        <v>5.5766666666666698</v>
      </c>
      <c r="AC56" s="156">
        <v>6.84447117505055E-3</v>
      </c>
      <c r="AD56" s="154">
        <v>108.689353208203</v>
      </c>
      <c r="AE56" s="154">
        <v>108.689353208203</v>
      </c>
      <c r="AF56" s="154">
        <v>108.689353208203</v>
      </c>
      <c r="AG56" s="154">
        <v>107.662777970585</v>
      </c>
      <c r="AH56" s="154">
        <v>108.396263885735</v>
      </c>
      <c r="AI56" s="154">
        <v>109.220295612607</v>
      </c>
      <c r="AJ56" s="154">
        <v>81.972152476603497</v>
      </c>
      <c r="AK56" s="154">
        <v>86.744315030504694</v>
      </c>
      <c r="AL56" s="154">
        <v>79.3453355155483</v>
      </c>
      <c r="AM56" s="154">
        <v>76.664475537609206</v>
      </c>
      <c r="AN56" s="154">
        <v>86.720867208672104</v>
      </c>
      <c r="AO56" s="154">
        <v>84.422668022557104</v>
      </c>
      <c r="AP56" s="154">
        <v>94.148929393269199</v>
      </c>
      <c r="AQ56" s="154">
        <v>106.889668716397</v>
      </c>
      <c r="AR56" s="154">
        <v>106.889668716397</v>
      </c>
      <c r="AS56" s="154">
        <v>106.889668716397</v>
      </c>
      <c r="AT56" s="154">
        <v>106.577113719984</v>
      </c>
      <c r="AU56" s="154">
        <v>106.306136791333</v>
      </c>
      <c r="AV56" s="154">
        <v>107.151797619815</v>
      </c>
      <c r="AW56" s="154">
        <v>82.702579319790004</v>
      </c>
      <c r="AX56" s="154">
        <v>86.481789609909399</v>
      </c>
      <c r="AY56" s="154">
        <v>80.444236614449395</v>
      </c>
      <c r="AZ56" s="154">
        <v>76.697342473471707</v>
      </c>
      <c r="BA56" s="154">
        <v>87.258355916892498</v>
      </c>
      <c r="BB56" s="154">
        <v>87.431820282888097</v>
      </c>
      <c r="BC56" s="154">
        <v>93.650503600547694</v>
      </c>
      <c r="BE56" s="157" t="e">
        <f>#N/A</f>
        <v>#N/A</v>
      </c>
      <c r="BF56" s="157" t="e">
        <f>#N/A</f>
        <v>#N/A</v>
      </c>
      <c r="BG56" s="157" t="e">
        <f>#N/A</f>
        <v>#N/A</v>
      </c>
      <c r="BH56" s="157" t="e">
        <f>#N/A</f>
        <v>#N/A</v>
      </c>
      <c r="BI56" s="157" t="e">
        <f>#N/A</f>
        <v>#N/A</v>
      </c>
      <c r="BJ56" s="157" t="e">
        <f>#N/A</f>
        <v>#N/A</v>
      </c>
      <c r="BK56" s="157" t="e">
        <f>#N/A</f>
        <v>#N/A</v>
      </c>
    </row>
    <row r="57" spans="1:63" x14ac:dyDescent="0.25">
      <c r="A57" s="152">
        <v>42005</v>
      </c>
      <c r="B57" t="s">
        <v>286</v>
      </c>
      <c r="C57">
        <v>2015</v>
      </c>
      <c r="D57" s="153">
        <v>143.35876967900799</v>
      </c>
      <c r="E57" s="153">
        <v>142.15506368540099</v>
      </c>
      <c r="F57" s="153">
        <v>145.32036674348799</v>
      </c>
      <c r="G57" s="153">
        <v>154.70550769814801</v>
      </c>
      <c r="H57" s="153">
        <v>133.376677674435</v>
      </c>
      <c r="I57" s="153">
        <v>136.05213105800999</v>
      </c>
      <c r="J57" s="154">
        <v>138.72996321406401</v>
      </c>
      <c r="K57" s="154">
        <v>133.508674171884</v>
      </c>
      <c r="L57" s="154">
        <v>142.29628627832199</v>
      </c>
      <c r="M57" s="154">
        <v>148.802860664592</v>
      </c>
      <c r="N57" s="154">
        <v>130.537670154209</v>
      </c>
      <c r="O57" s="154">
        <v>131.95728787851601</v>
      </c>
      <c r="P57" s="155">
        <v>5664.1898812596801</v>
      </c>
      <c r="Q57" s="155">
        <v>5664.1898812596801</v>
      </c>
      <c r="R57" s="155">
        <v>5664.1898812596801</v>
      </c>
      <c r="S57" s="155">
        <v>6834.51039610722</v>
      </c>
      <c r="T57" s="155">
        <v>5442.8221292960498</v>
      </c>
      <c r="U57" s="155">
        <v>5189.2734356145102</v>
      </c>
      <c r="V57" s="154">
        <v>44.51</v>
      </c>
      <c r="W57" s="154">
        <v>55.41</v>
      </c>
      <c r="X57" s="154">
        <v>42.87</v>
      </c>
      <c r="Y57" s="154">
        <v>40.619999999999997</v>
      </c>
      <c r="Z57" s="154">
        <v>47.3</v>
      </c>
      <c r="AA57" s="154">
        <v>46.12</v>
      </c>
      <c r="AB57" s="154">
        <v>5.5566666666666702</v>
      </c>
      <c r="AC57" s="156">
        <v>6.83375536247863E-3</v>
      </c>
      <c r="AD57" s="154">
        <v>109.55626785658799</v>
      </c>
      <c r="AE57" s="154">
        <v>109.55626785658799</v>
      </c>
      <c r="AF57" s="154">
        <v>109.55626785658799</v>
      </c>
      <c r="AG57" s="154">
        <v>110.998483064441</v>
      </c>
      <c r="AH57" s="154">
        <v>107.18572922766501</v>
      </c>
      <c r="AI57" s="154">
        <v>109.05597496528701</v>
      </c>
      <c r="AJ57" s="154">
        <v>81.278246975576394</v>
      </c>
      <c r="AK57" s="154">
        <v>81.952301719356598</v>
      </c>
      <c r="AL57" s="154">
        <v>80.187046995557594</v>
      </c>
      <c r="AM57" s="154">
        <v>76.288853413466001</v>
      </c>
      <c r="AN57" s="154">
        <v>85.456187895212295</v>
      </c>
      <c r="AO57" s="154">
        <v>85.273181103818104</v>
      </c>
      <c r="AP57" s="154">
        <v>94.001528336938804</v>
      </c>
      <c r="AQ57" s="154">
        <v>107.747072179691</v>
      </c>
      <c r="AR57" s="154">
        <v>107.747072179691</v>
      </c>
      <c r="AS57" s="154">
        <v>107.747072179691</v>
      </c>
      <c r="AT57" s="154">
        <v>107.583017775012</v>
      </c>
      <c r="AU57" s="154">
        <v>106.90564542222999</v>
      </c>
      <c r="AV57" s="154">
        <v>107.95027863852199</v>
      </c>
      <c r="AW57" s="154">
        <v>82.337365898196794</v>
      </c>
      <c r="AX57" s="154">
        <v>85.601774819744904</v>
      </c>
      <c r="AY57" s="154">
        <v>80.275894318447499</v>
      </c>
      <c r="AZ57" s="154">
        <v>76.612827495539506</v>
      </c>
      <c r="BA57" s="154">
        <v>86.806684733514004</v>
      </c>
      <c r="BB57" s="154">
        <v>86.798557825644806</v>
      </c>
      <c r="BC57" s="154">
        <v>94.333888246096393</v>
      </c>
      <c r="BE57" s="157" t="e">
        <f>#N/A</f>
        <v>#N/A</v>
      </c>
      <c r="BF57" s="157" t="e">
        <f>#N/A</f>
        <v>#N/A</v>
      </c>
      <c r="BG57" s="157" t="e">
        <f>#N/A</f>
        <v>#N/A</v>
      </c>
      <c r="BH57" s="157" t="e">
        <f>#N/A</f>
        <v>#N/A</v>
      </c>
      <c r="BI57" s="157" t="e">
        <f>#N/A</f>
        <v>#N/A</v>
      </c>
      <c r="BJ57" s="157" t="e">
        <f>#N/A</f>
        <v>#N/A</v>
      </c>
      <c r="BK57" s="157" t="e">
        <f>#N/A</f>
        <v>#N/A</v>
      </c>
    </row>
    <row r="58" spans="1:63" x14ac:dyDescent="0.25">
      <c r="A58" s="152">
        <v>42095</v>
      </c>
      <c r="B58" t="s">
        <v>287</v>
      </c>
      <c r="C58">
        <v>2015</v>
      </c>
      <c r="D58" s="153">
        <v>148.72111204031299</v>
      </c>
      <c r="E58" s="153">
        <v>147.92598558110399</v>
      </c>
      <c r="F58" s="153">
        <v>150.61496378222699</v>
      </c>
      <c r="G58" s="153">
        <v>158.92799577082201</v>
      </c>
      <c r="H58" s="153">
        <v>140.240691850335</v>
      </c>
      <c r="I58" s="153">
        <v>138.91990823650499</v>
      </c>
      <c r="J58" s="154">
        <v>142.36858613572099</v>
      </c>
      <c r="K58" s="154">
        <v>138.03124120115999</v>
      </c>
      <c r="L58" s="154">
        <v>145.62416402391801</v>
      </c>
      <c r="M58" s="154">
        <v>152.126470587932</v>
      </c>
      <c r="N58" s="154">
        <v>134.144780586705</v>
      </c>
      <c r="O58" s="154">
        <v>134.859963088743</v>
      </c>
      <c r="P58" s="155">
        <v>5716.8594734124899</v>
      </c>
      <c r="Q58" s="155">
        <v>5716.8594734124899</v>
      </c>
      <c r="R58" s="155">
        <v>5716.8594734124899</v>
      </c>
      <c r="S58" s="155">
        <v>6837.2480331066999</v>
      </c>
      <c r="T58" s="155">
        <v>5534.5340077931296</v>
      </c>
      <c r="U58" s="155">
        <v>5257.6117770383798</v>
      </c>
      <c r="V58" s="154">
        <v>43.68</v>
      </c>
      <c r="W58" s="154">
        <v>54.21</v>
      </c>
      <c r="X58" s="154">
        <v>42.11</v>
      </c>
      <c r="Y58" s="154">
        <v>39.9</v>
      </c>
      <c r="Z58" s="154">
        <v>46.14</v>
      </c>
      <c r="AA58" s="154">
        <v>46.16</v>
      </c>
      <c r="AB58" s="154">
        <v>5.4466666666666699</v>
      </c>
      <c r="AC58" s="156">
        <v>6.7749445709284102E-3</v>
      </c>
      <c r="AD58" s="154">
        <v>110.57499852536</v>
      </c>
      <c r="AE58" s="154">
        <v>110.57499852536</v>
      </c>
      <c r="AF58" s="154">
        <v>110.57499852536</v>
      </c>
      <c r="AG58" s="154">
        <v>111.04294470638899</v>
      </c>
      <c r="AH58" s="154">
        <v>108.99181517756899</v>
      </c>
      <c r="AI58" s="154">
        <v>110.492149902676</v>
      </c>
      <c r="AJ58" s="154">
        <v>79.762611275964403</v>
      </c>
      <c r="AK58" s="154">
        <v>80.177481974486994</v>
      </c>
      <c r="AL58" s="154">
        <v>78.765489829319606</v>
      </c>
      <c r="AM58" s="154">
        <v>74.936613766550906</v>
      </c>
      <c r="AN58" s="154">
        <v>83.360433604335995</v>
      </c>
      <c r="AO58" s="154">
        <v>85.347138763058197</v>
      </c>
      <c r="AP58" s="154">
        <v>93.192558159460702</v>
      </c>
      <c r="AQ58" s="154">
        <v>108.746476812479</v>
      </c>
      <c r="AR58" s="154">
        <v>108.746476812479</v>
      </c>
      <c r="AS58" s="154">
        <v>108.746476812479</v>
      </c>
      <c r="AT58" s="154">
        <v>108.723233345956</v>
      </c>
      <c r="AU58" s="154">
        <v>107.64858337863301</v>
      </c>
      <c r="AV58" s="154">
        <v>108.89348193068901</v>
      </c>
      <c r="AW58" s="154">
        <v>81.424332344213695</v>
      </c>
      <c r="AX58" s="154">
        <v>84.1005731188759</v>
      </c>
      <c r="AY58" s="154">
        <v>79.588496609773202</v>
      </c>
      <c r="AZ58" s="154">
        <v>76.157385670015998</v>
      </c>
      <c r="BA58" s="154">
        <v>85.528455284552905</v>
      </c>
      <c r="BB58" s="154">
        <v>86.123694185079103</v>
      </c>
      <c r="BC58" s="154">
        <v>93.829996699281494</v>
      </c>
      <c r="BE58" s="157" t="e">
        <f>#N/A</f>
        <v>#N/A</v>
      </c>
      <c r="BF58" s="157" t="e">
        <f>#N/A</f>
        <v>#N/A</v>
      </c>
      <c r="BG58" s="157" t="e">
        <f>#N/A</f>
        <v>#N/A</v>
      </c>
      <c r="BH58" s="157" t="e">
        <f>#N/A</f>
        <v>#N/A</v>
      </c>
      <c r="BI58" s="157" t="e">
        <f>#N/A</f>
        <v>#N/A</v>
      </c>
      <c r="BJ58" s="157" t="e">
        <f>#N/A</f>
        <v>#N/A</v>
      </c>
      <c r="BK58" s="157" t="e">
        <f>#N/A</f>
        <v>#N/A</v>
      </c>
    </row>
    <row r="59" spans="1:63" x14ac:dyDescent="0.25">
      <c r="A59" s="152">
        <v>42186</v>
      </c>
      <c r="B59" t="s">
        <v>288</v>
      </c>
      <c r="C59">
        <v>2015</v>
      </c>
      <c r="D59" s="153">
        <v>146.472069041097</v>
      </c>
      <c r="E59" s="153">
        <v>143.59627229557799</v>
      </c>
      <c r="F59" s="153">
        <v>149.14794495702199</v>
      </c>
      <c r="G59" s="153">
        <v>155.870568498311</v>
      </c>
      <c r="H59" s="153">
        <v>137.66386741574399</v>
      </c>
      <c r="I59" s="153">
        <v>140.101482116076</v>
      </c>
      <c r="J59" s="154">
        <v>144.83789880095</v>
      </c>
      <c r="K59" s="154">
        <v>141.67699740175701</v>
      </c>
      <c r="L59" s="154">
        <v>147.63875178502801</v>
      </c>
      <c r="M59" s="154">
        <v>154.64785252931401</v>
      </c>
      <c r="N59" s="154">
        <v>135.997276379417</v>
      </c>
      <c r="O59" s="154">
        <v>138.121972924814</v>
      </c>
      <c r="P59" s="155">
        <v>5665.2092927207004</v>
      </c>
      <c r="Q59" s="155">
        <v>5665.2092927207004</v>
      </c>
      <c r="R59" s="155">
        <v>5665.2092927207004</v>
      </c>
      <c r="S59" s="155">
        <v>6719.1593662553696</v>
      </c>
      <c r="T59" s="155">
        <v>5505.8438865552298</v>
      </c>
      <c r="U59" s="155">
        <v>5234.5576222545296</v>
      </c>
      <c r="V59" s="154">
        <v>43.95</v>
      </c>
      <c r="W59" s="154">
        <v>55.34</v>
      </c>
      <c r="X59" s="154">
        <v>42.14</v>
      </c>
      <c r="Y59" s="154">
        <v>39.979999999999997</v>
      </c>
      <c r="Z59" s="154">
        <v>46.76</v>
      </c>
      <c r="AA59" s="154">
        <v>45.57</v>
      </c>
      <c r="AB59" s="154">
        <v>5.4466666666666699</v>
      </c>
      <c r="AC59" s="156">
        <v>6.7749445709284102E-3</v>
      </c>
      <c r="AD59" s="154">
        <v>109.57598522437</v>
      </c>
      <c r="AE59" s="154">
        <v>109.57598522437</v>
      </c>
      <c r="AF59" s="154">
        <v>109.57598522437</v>
      </c>
      <c r="AG59" s="154">
        <v>109.12508049550701</v>
      </c>
      <c r="AH59" s="154">
        <v>108.426819391659</v>
      </c>
      <c r="AI59" s="154">
        <v>110.007651762783</v>
      </c>
      <c r="AJ59" s="154">
        <v>80.255649395115299</v>
      </c>
      <c r="AK59" s="154">
        <v>81.8487705675726</v>
      </c>
      <c r="AL59" s="154">
        <v>78.821603927986899</v>
      </c>
      <c r="AM59" s="154">
        <v>75.086862616208094</v>
      </c>
      <c r="AN59" s="154">
        <v>84.480578139114698</v>
      </c>
      <c r="AO59" s="154">
        <v>84.256263289266897</v>
      </c>
      <c r="AP59" s="154">
        <v>93.192558159460702</v>
      </c>
      <c r="AQ59" s="154">
        <v>109.59915120363</v>
      </c>
      <c r="AR59" s="154">
        <v>109.59915120363</v>
      </c>
      <c r="AS59" s="154">
        <v>109.59915120363</v>
      </c>
      <c r="AT59" s="154">
        <v>109.70732155923</v>
      </c>
      <c r="AU59" s="154">
        <v>108.25015692065701</v>
      </c>
      <c r="AV59" s="154">
        <v>109.694018060838</v>
      </c>
      <c r="AW59" s="154">
        <v>80.817165030814905</v>
      </c>
      <c r="AX59" s="154">
        <v>82.6807173229802</v>
      </c>
      <c r="AY59" s="154">
        <v>79.279869067103107</v>
      </c>
      <c r="AZ59" s="154">
        <v>75.744201333458506</v>
      </c>
      <c r="BA59" s="154">
        <v>85.004516711833801</v>
      </c>
      <c r="BB59" s="154">
        <v>84.824812794675097</v>
      </c>
      <c r="BC59" s="154">
        <v>93.633893512282299</v>
      </c>
      <c r="BE59" s="157" t="e">
        <f>#N/A</f>
        <v>#N/A</v>
      </c>
      <c r="BF59" s="157" t="e">
        <f>#N/A</f>
        <v>#N/A</v>
      </c>
      <c r="BG59" s="157" t="e">
        <f>#N/A</f>
        <v>#N/A</v>
      </c>
      <c r="BH59" s="157" t="e">
        <f>#N/A</f>
        <v>#N/A</v>
      </c>
      <c r="BI59" s="157" t="e">
        <f>#N/A</f>
        <v>#N/A</v>
      </c>
      <c r="BJ59" s="157" t="e">
        <f>#N/A</f>
        <v>#N/A</v>
      </c>
      <c r="BK59" s="157" t="e">
        <f>#N/A</f>
        <v>#N/A</v>
      </c>
    </row>
    <row r="60" spans="1:63" x14ac:dyDescent="0.25">
      <c r="A60" s="152">
        <v>42278</v>
      </c>
      <c r="B60" t="s">
        <v>289</v>
      </c>
      <c r="C60">
        <v>2015</v>
      </c>
      <c r="D60" s="153">
        <v>148.587364402709</v>
      </c>
      <c r="E60" s="153">
        <v>148.17153294242399</v>
      </c>
      <c r="F60" s="153">
        <v>150.331190327462</v>
      </c>
      <c r="G60" s="153">
        <v>160.30284620391899</v>
      </c>
      <c r="H60" s="153">
        <v>138.82465611197401</v>
      </c>
      <c r="I60" s="153">
        <v>140.79729601774099</v>
      </c>
      <c r="J60" s="154">
        <v>146.784828790782</v>
      </c>
      <c r="K60" s="154">
        <v>145.46221362612701</v>
      </c>
      <c r="L60" s="154">
        <v>148.85361645255</v>
      </c>
      <c r="M60" s="154">
        <v>157.4517295428</v>
      </c>
      <c r="N60" s="154">
        <v>137.526473263122</v>
      </c>
      <c r="O60" s="154">
        <v>138.96770435708299</v>
      </c>
      <c r="P60" s="155">
        <v>5765.4514197212202</v>
      </c>
      <c r="Q60" s="155">
        <v>5765.4514197212202</v>
      </c>
      <c r="R60" s="155">
        <v>5765.4514197212202</v>
      </c>
      <c r="S60" s="155">
        <v>6836.3488511252799</v>
      </c>
      <c r="T60" s="155">
        <v>5595.7866786955701</v>
      </c>
      <c r="U60" s="155">
        <v>5321.1142076875703</v>
      </c>
      <c r="V60" s="154">
        <v>44.01</v>
      </c>
      <c r="W60" s="154">
        <v>54.48</v>
      </c>
      <c r="X60" s="154">
        <v>42.47</v>
      </c>
      <c r="Y60" s="154">
        <v>39.479999999999997</v>
      </c>
      <c r="Z60" s="154">
        <v>47.04</v>
      </c>
      <c r="AA60" s="154">
        <v>46.01</v>
      </c>
      <c r="AB60" s="154">
        <v>5.47</v>
      </c>
      <c r="AC60" s="156">
        <v>6.7874016932573198E-3</v>
      </c>
      <c r="AD60" s="154">
        <v>111.514859723002</v>
      </c>
      <c r="AE60" s="154">
        <v>111.514859723002</v>
      </c>
      <c r="AF60" s="154">
        <v>111.514859723002</v>
      </c>
      <c r="AG60" s="154">
        <v>111.028341197118</v>
      </c>
      <c r="AH60" s="154">
        <v>110.198066648196</v>
      </c>
      <c r="AI60" s="154">
        <v>111.82669501251399</v>
      </c>
      <c r="AJ60" s="154">
        <v>80.365213421593296</v>
      </c>
      <c r="AK60" s="154">
        <v>80.576816417082597</v>
      </c>
      <c r="AL60" s="154">
        <v>79.438859013327104</v>
      </c>
      <c r="AM60" s="154">
        <v>74.147807305850307</v>
      </c>
      <c r="AN60" s="154">
        <v>84.986449864498596</v>
      </c>
      <c r="AO60" s="154">
        <v>85.0697975409078</v>
      </c>
      <c r="AP60" s="154">
        <v>93.363911752834397</v>
      </c>
      <c r="AQ60" s="154">
        <v>110.30552783233</v>
      </c>
      <c r="AR60" s="154">
        <v>110.30552783233</v>
      </c>
      <c r="AS60" s="154">
        <v>110.30552783233</v>
      </c>
      <c r="AT60" s="154">
        <v>110.54871236586401</v>
      </c>
      <c r="AU60" s="154">
        <v>108.70060761127201</v>
      </c>
      <c r="AV60" s="154">
        <v>110.34561791081499</v>
      </c>
      <c r="AW60" s="154">
        <v>80.415430267062305</v>
      </c>
      <c r="AX60" s="154">
        <v>81.138842669624694</v>
      </c>
      <c r="AY60" s="154">
        <v>79.303249941547804</v>
      </c>
      <c r="AZ60" s="154">
        <v>75.115034275518795</v>
      </c>
      <c r="BA60" s="154">
        <v>84.5709123757904</v>
      </c>
      <c r="BB60" s="154">
        <v>84.986595174262703</v>
      </c>
      <c r="BC60" s="154">
        <v>93.437639102173705</v>
      </c>
      <c r="BE60" s="157" t="e">
        <f>#N/A</f>
        <v>#N/A</v>
      </c>
      <c r="BF60" s="157" t="e">
        <f>#N/A</f>
        <v>#N/A</v>
      </c>
      <c r="BG60" s="157" t="e">
        <f>#N/A</f>
        <v>#N/A</v>
      </c>
      <c r="BH60" s="157" t="e">
        <f>#N/A</f>
        <v>#N/A</v>
      </c>
      <c r="BI60" s="157" t="e">
        <f>#N/A</f>
        <v>#N/A</v>
      </c>
      <c r="BJ60" s="157" t="e">
        <f>#N/A</f>
        <v>#N/A</v>
      </c>
      <c r="BK60" s="157" t="e">
        <f>#N/A</f>
        <v>#N/A</v>
      </c>
    </row>
    <row r="61" spans="1:63" x14ac:dyDescent="0.25">
      <c r="A61" s="152">
        <v>42370</v>
      </c>
      <c r="B61" t="s">
        <v>290</v>
      </c>
      <c r="C61">
        <v>2016</v>
      </c>
      <c r="D61" s="153">
        <v>143.03205963294599</v>
      </c>
      <c r="E61" s="153">
        <v>145.33272806955199</v>
      </c>
      <c r="F61" s="153">
        <v>144.30833804825599</v>
      </c>
      <c r="G61" s="153">
        <v>157.53685004526099</v>
      </c>
      <c r="H61" s="153">
        <v>133.17203096544301</v>
      </c>
      <c r="I61" s="153">
        <v>135.17221708729701</v>
      </c>
      <c r="J61" s="154">
        <v>146.703151279266</v>
      </c>
      <c r="K61" s="154">
        <v>146.25662972216401</v>
      </c>
      <c r="L61" s="154">
        <v>148.60060927874201</v>
      </c>
      <c r="M61" s="154">
        <v>158.159565129578</v>
      </c>
      <c r="N61" s="154">
        <v>137.47531158587401</v>
      </c>
      <c r="O61" s="154">
        <v>138.747725864405</v>
      </c>
      <c r="P61" s="155">
        <v>5783.4610221992798</v>
      </c>
      <c r="Q61" s="155">
        <v>5783.4610221992798</v>
      </c>
      <c r="R61" s="155">
        <v>5783.4610221992798</v>
      </c>
      <c r="S61" s="155">
        <v>7041.1622157620704</v>
      </c>
      <c r="T61" s="155">
        <v>5586.8916102565299</v>
      </c>
      <c r="U61" s="155">
        <v>5289.7182207435199</v>
      </c>
      <c r="V61" s="154">
        <v>44.58</v>
      </c>
      <c r="W61" s="154">
        <v>54.16</v>
      </c>
      <c r="X61" s="154">
        <v>43.14</v>
      </c>
      <c r="Y61" s="154">
        <v>40.22</v>
      </c>
      <c r="Z61" s="154">
        <v>47.59</v>
      </c>
      <c r="AA61" s="154">
        <v>46.31</v>
      </c>
      <c r="AB61" s="154">
        <v>5.8333333333333304</v>
      </c>
      <c r="AC61" s="156">
        <v>6.9826108629466501E-3</v>
      </c>
      <c r="AD61" s="154">
        <v>111.86319988716301</v>
      </c>
      <c r="AE61" s="154">
        <v>111.86319988716301</v>
      </c>
      <c r="AF61" s="154">
        <v>111.86319988716301</v>
      </c>
      <c r="AG61" s="154">
        <v>114.35469106981</v>
      </c>
      <c r="AH61" s="154">
        <v>110.022895684582</v>
      </c>
      <c r="AI61" s="154">
        <v>111.166887814327</v>
      </c>
      <c r="AJ61" s="154">
        <v>81.406071673133994</v>
      </c>
      <c r="AK61" s="154">
        <v>80.103531151784097</v>
      </c>
      <c r="AL61" s="154">
        <v>80.692073883563197</v>
      </c>
      <c r="AM61" s="154">
        <v>75.537609165179802</v>
      </c>
      <c r="AN61" s="154">
        <v>85.980126467931299</v>
      </c>
      <c r="AO61" s="154">
        <v>85.624479985208495</v>
      </c>
      <c r="AP61" s="154">
        <v>96.049105957610195</v>
      </c>
      <c r="AQ61" s="154">
        <v>110.88226083997399</v>
      </c>
      <c r="AR61" s="154">
        <v>110.88226083997399</v>
      </c>
      <c r="AS61" s="154">
        <v>110.88226083997399</v>
      </c>
      <c r="AT61" s="154">
        <v>111.387764367206</v>
      </c>
      <c r="AU61" s="154">
        <v>109.40989922550099</v>
      </c>
      <c r="AV61" s="154">
        <v>110.873346123075</v>
      </c>
      <c r="AW61" s="154">
        <v>80.447386441451698</v>
      </c>
      <c r="AX61" s="154">
        <v>80.676650027731597</v>
      </c>
      <c r="AY61" s="154">
        <v>79.429506663549205</v>
      </c>
      <c r="AZ61" s="154">
        <v>74.927223213447306</v>
      </c>
      <c r="BA61" s="154">
        <v>84.7018970189702</v>
      </c>
      <c r="BB61" s="154">
        <v>85.074419894610301</v>
      </c>
      <c r="BC61" s="154">
        <v>93.949533507341499</v>
      </c>
      <c r="BE61" s="157" t="e">
        <f>#N/A</f>
        <v>#N/A</v>
      </c>
      <c r="BF61" s="157" t="e">
        <f>#N/A</f>
        <v>#N/A</v>
      </c>
      <c r="BG61" s="157" t="e">
        <f>#N/A</f>
        <v>#N/A</v>
      </c>
      <c r="BH61" s="157" t="e">
        <f>#N/A</f>
        <v>#N/A</v>
      </c>
      <c r="BI61" s="157" t="e">
        <f>#N/A</f>
        <v>#N/A</v>
      </c>
      <c r="BJ61" s="157" t="e">
        <f>#N/A</f>
        <v>#N/A</v>
      </c>
      <c r="BK61" s="157" t="e">
        <f>#N/A</f>
        <v>#N/A</v>
      </c>
    </row>
    <row r="62" spans="1:63" x14ac:dyDescent="0.25">
      <c r="A62" s="152">
        <v>42461</v>
      </c>
      <c r="B62" t="s">
        <v>291</v>
      </c>
      <c r="C62">
        <v>2016</v>
      </c>
      <c r="D62" s="153">
        <v>150.25741774515501</v>
      </c>
      <c r="E62" s="153">
        <v>155.68909142967499</v>
      </c>
      <c r="F62" s="153">
        <v>151.24622764524401</v>
      </c>
      <c r="G62" s="153">
        <v>163.795100572222</v>
      </c>
      <c r="H62" s="153">
        <v>141.480181731931</v>
      </c>
      <c r="I62" s="153">
        <v>141.125705880006</v>
      </c>
      <c r="J62" s="154">
        <v>147.08722770547701</v>
      </c>
      <c r="K62" s="154">
        <v>148.197406184307</v>
      </c>
      <c r="L62" s="154">
        <v>148.75842524449601</v>
      </c>
      <c r="M62" s="154">
        <v>159.37634132992801</v>
      </c>
      <c r="N62" s="154">
        <v>137.78518405627301</v>
      </c>
      <c r="O62" s="154">
        <v>139.29917527527999</v>
      </c>
      <c r="P62" s="155">
        <v>5785.1600413009801</v>
      </c>
      <c r="Q62" s="155">
        <v>5785.1600413009801</v>
      </c>
      <c r="R62" s="155">
        <v>5785.1600413009801</v>
      </c>
      <c r="S62" s="155">
        <v>6981.1364734422896</v>
      </c>
      <c r="T62" s="155">
        <v>5630.3451162744996</v>
      </c>
      <c r="U62" s="155">
        <v>5311.5631481903902</v>
      </c>
      <c r="V62" s="154">
        <v>44.26</v>
      </c>
      <c r="W62" s="154">
        <v>52.73</v>
      </c>
      <c r="X62" s="154">
        <v>42.93</v>
      </c>
      <c r="Y62" s="154">
        <v>39.99</v>
      </c>
      <c r="Z62" s="154">
        <v>47.07</v>
      </c>
      <c r="AA62" s="154">
        <v>46.44</v>
      </c>
      <c r="AB62" s="154">
        <v>5.3</v>
      </c>
      <c r="AC62" s="156">
        <v>6.6968647895127298E-3</v>
      </c>
      <c r="AD62" s="154">
        <v>111.896062166801</v>
      </c>
      <c r="AE62" s="154">
        <v>111.896062166801</v>
      </c>
      <c r="AF62" s="154">
        <v>111.896062166801</v>
      </c>
      <c r="AG62" s="154">
        <v>113.379820017437</v>
      </c>
      <c r="AH62" s="154">
        <v>110.878627439063</v>
      </c>
      <c r="AI62" s="154">
        <v>111.625973250915</v>
      </c>
      <c r="AJ62" s="154">
        <v>80.821730198584802</v>
      </c>
      <c r="AK62" s="154">
        <v>77.988537622481104</v>
      </c>
      <c r="AL62" s="154">
        <v>80.299275192892196</v>
      </c>
      <c r="AM62" s="154">
        <v>75.105643722415195</v>
      </c>
      <c r="AN62" s="154">
        <v>85.040650406504099</v>
      </c>
      <c r="AO62" s="154">
        <v>85.864842377738697</v>
      </c>
      <c r="AP62" s="154">
        <v>92.118533937641701</v>
      </c>
      <c r="AQ62" s="154">
        <v>111.21252675033401</v>
      </c>
      <c r="AR62" s="154">
        <v>111.21252675033401</v>
      </c>
      <c r="AS62" s="154">
        <v>111.21252675033401</v>
      </c>
      <c r="AT62" s="154">
        <v>111.971983194968</v>
      </c>
      <c r="AU62" s="154">
        <v>109.88160229087499</v>
      </c>
      <c r="AV62" s="154">
        <v>111.156801960135</v>
      </c>
      <c r="AW62" s="154">
        <v>80.712166172106805</v>
      </c>
      <c r="AX62" s="154">
        <v>80.1294139397301</v>
      </c>
      <c r="AY62" s="154">
        <v>79.812953004442406</v>
      </c>
      <c r="AZ62" s="154">
        <v>74.969480702413406</v>
      </c>
      <c r="BA62" s="154">
        <v>85.121951219512198</v>
      </c>
      <c r="BB62" s="154">
        <v>85.203845798280497</v>
      </c>
      <c r="BC62" s="154">
        <v>93.681027451886706</v>
      </c>
      <c r="BE62" s="157" t="e">
        <f>#N/A</f>
        <v>#N/A</v>
      </c>
      <c r="BF62" s="157" t="e">
        <f>#N/A</f>
        <v>#N/A</v>
      </c>
      <c r="BG62" s="157" t="e">
        <f>#N/A</f>
        <v>#N/A</v>
      </c>
      <c r="BH62" s="157" t="e">
        <f>#N/A</f>
        <v>#N/A</v>
      </c>
      <c r="BI62" s="157" t="e">
        <f>#N/A</f>
        <v>#N/A</v>
      </c>
      <c r="BJ62" s="157" t="e">
        <f>#N/A</f>
        <v>#N/A</v>
      </c>
      <c r="BK62" s="157" t="e">
        <f>#N/A</f>
        <v>#N/A</v>
      </c>
    </row>
    <row r="63" spans="1:63" x14ac:dyDescent="0.25">
      <c r="A63" s="152">
        <v>42552</v>
      </c>
      <c r="B63" t="s">
        <v>292</v>
      </c>
      <c r="C63">
        <v>2016</v>
      </c>
      <c r="D63" s="153">
        <v>153.13574137737999</v>
      </c>
      <c r="E63" s="153">
        <v>159.51164373802601</v>
      </c>
      <c r="F63" s="153">
        <v>154.027553376562</v>
      </c>
      <c r="G63" s="153">
        <v>163.59793388493301</v>
      </c>
      <c r="H63" s="153">
        <v>144.13390811918799</v>
      </c>
      <c r="I63" s="153">
        <v>150.34278068912101</v>
      </c>
      <c r="J63" s="154">
        <v>148.75314578954701</v>
      </c>
      <c r="K63" s="154">
        <v>152.17624904491899</v>
      </c>
      <c r="L63" s="154">
        <v>149.978327349381</v>
      </c>
      <c r="M63" s="154">
        <v>161.30818267658401</v>
      </c>
      <c r="N63" s="154">
        <v>139.402694232134</v>
      </c>
      <c r="O63" s="154">
        <v>141.85949991854099</v>
      </c>
      <c r="P63" s="155">
        <v>5739.62632937532</v>
      </c>
      <c r="Q63" s="155">
        <v>5739.62632937532</v>
      </c>
      <c r="R63" s="155">
        <v>5739.62632937532</v>
      </c>
      <c r="S63" s="155">
        <v>6868.6207001271096</v>
      </c>
      <c r="T63" s="155">
        <v>5607.73714248536</v>
      </c>
      <c r="U63" s="155">
        <v>5294.4837392947602</v>
      </c>
      <c r="V63" s="154">
        <v>44.68</v>
      </c>
      <c r="W63" s="154">
        <v>52.95</v>
      </c>
      <c r="X63" s="154">
        <v>43.37</v>
      </c>
      <c r="Y63" s="154">
        <v>40.85</v>
      </c>
      <c r="Z63" s="154">
        <v>47.72</v>
      </c>
      <c r="AA63" s="154">
        <v>45.06</v>
      </c>
      <c r="AB63" s="154">
        <v>4.8466666666666702</v>
      </c>
      <c r="AC63" s="156">
        <v>6.4579900656794396E-3</v>
      </c>
      <c r="AD63" s="154">
        <v>111.015353072507</v>
      </c>
      <c r="AE63" s="154">
        <v>111.015353072507</v>
      </c>
      <c r="AF63" s="154">
        <v>111.015353072507</v>
      </c>
      <c r="AG63" s="154">
        <v>111.552464517923</v>
      </c>
      <c r="AH63" s="154">
        <v>110.43340764326901</v>
      </c>
      <c r="AI63" s="154">
        <v>111.267038303267</v>
      </c>
      <c r="AJ63" s="154">
        <v>81.588678383930599</v>
      </c>
      <c r="AK63" s="154">
        <v>78.313921242373794</v>
      </c>
      <c r="AL63" s="154">
        <v>81.122281973345807</v>
      </c>
      <c r="AM63" s="154">
        <v>76.720818856230593</v>
      </c>
      <c r="AN63" s="154">
        <v>86.214995483288206</v>
      </c>
      <c r="AO63" s="154">
        <v>83.313303133955799</v>
      </c>
      <c r="AP63" s="154">
        <v>88.832699439573005</v>
      </c>
      <c r="AQ63" s="154">
        <v>111.572368712368</v>
      </c>
      <c r="AR63" s="154">
        <v>111.572368712368</v>
      </c>
      <c r="AS63" s="154">
        <v>111.572368712368</v>
      </c>
      <c r="AT63" s="154">
        <v>112.578829200572</v>
      </c>
      <c r="AU63" s="154">
        <v>110.383249353778</v>
      </c>
      <c r="AV63" s="154">
        <v>111.471648595256</v>
      </c>
      <c r="AW63" s="154">
        <v>81.045423419310694</v>
      </c>
      <c r="AX63" s="154">
        <v>79.245701608430394</v>
      </c>
      <c r="AY63" s="154">
        <v>80.388122515782101</v>
      </c>
      <c r="AZ63" s="154">
        <v>75.377969762418999</v>
      </c>
      <c r="BA63" s="154">
        <v>85.5555555555555</v>
      </c>
      <c r="BB63" s="154">
        <v>84.968105759452698</v>
      </c>
      <c r="BC63" s="154">
        <v>92.591062771914807</v>
      </c>
      <c r="BE63" s="157" t="e">
        <f>#N/A</f>
        <v>#N/A</v>
      </c>
      <c r="BF63" s="157" t="e">
        <f>#N/A</f>
        <v>#N/A</v>
      </c>
      <c r="BG63" s="157" t="e">
        <f>#N/A</f>
        <v>#N/A</v>
      </c>
      <c r="BH63" s="157" t="e">
        <f>#N/A</f>
        <v>#N/A</v>
      </c>
      <c r="BI63" s="157" t="e">
        <f>#N/A</f>
        <v>#N/A</v>
      </c>
      <c r="BJ63" s="157" t="e">
        <f>#N/A</f>
        <v>#N/A</v>
      </c>
      <c r="BK63" s="157" t="e">
        <f>#N/A</f>
        <v>#N/A</v>
      </c>
    </row>
    <row r="64" spans="1:63" x14ac:dyDescent="0.25">
      <c r="A64" s="152">
        <v>42644</v>
      </c>
      <c r="B64" t="s">
        <v>293</v>
      </c>
      <c r="C64">
        <v>2016</v>
      </c>
      <c r="D64" s="153">
        <v>162.57181073165</v>
      </c>
      <c r="E64" s="153">
        <v>172.342094046357</v>
      </c>
      <c r="F64" s="153">
        <v>163.16591181254901</v>
      </c>
      <c r="G64" s="153">
        <v>175.05570616767801</v>
      </c>
      <c r="H64" s="153">
        <v>152.76068773580701</v>
      </c>
      <c r="I64" s="153">
        <v>157.13966592710599</v>
      </c>
      <c r="J64" s="154">
        <v>152.24925737178299</v>
      </c>
      <c r="K64" s="154">
        <v>158.218889320903</v>
      </c>
      <c r="L64" s="154">
        <v>153.18700772065199</v>
      </c>
      <c r="M64" s="154">
        <v>164.99639766752401</v>
      </c>
      <c r="N64" s="154">
        <v>142.88670213809201</v>
      </c>
      <c r="O64" s="154">
        <v>145.94509239588299</v>
      </c>
      <c r="P64" s="155">
        <v>5873.5090345895696</v>
      </c>
      <c r="Q64" s="155">
        <v>5873.5090345895696</v>
      </c>
      <c r="R64" s="155">
        <v>5873.5090345895696</v>
      </c>
      <c r="S64" s="155">
        <v>7027.0892970037203</v>
      </c>
      <c r="T64" s="155">
        <v>5730.8833532081098</v>
      </c>
      <c r="U64" s="155">
        <v>5411.8142016051097</v>
      </c>
      <c r="V64" s="154">
        <v>44.45</v>
      </c>
      <c r="W64" s="154">
        <v>51.76</v>
      </c>
      <c r="X64" s="154">
        <v>43.24</v>
      </c>
      <c r="Y64" s="154">
        <v>40.31</v>
      </c>
      <c r="Z64" s="154">
        <v>47.49</v>
      </c>
      <c r="AA64" s="154">
        <v>45.48</v>
      </c>
      <c r="AB64" s="154">
        <v>4.46</v>
      </c>
      <c r="AC64" s="156">
        <v>6.2572587773368398E-3</v>
      </c>
      <c r="AD64" s="154">
        <v>113.604900707968</v>
      </c>
      <c r="AE64" s="154">
        <v>113.604900707968</v>
      </c>
      <c r="AF64" s="154">
        <v>113.604900707968</v>
      </c>
      <c r="AG64" s="154">
        <v>114.126134444107</v>
      </c>
      <c r="AH64" s="154">
        <v>112.85853124355999</v>
      </c>
      <c r="AI64" s="154">
        <v>113.732814701282</v>
      </c>
      <c r="AJ64" s="154">
        <v>81.168682949098397</v>
      </c>
      <c r="AK64" s="154">
        <v>76.553891662044805</v>
      </c>
      <c r="AL64" s="154">
        <v>80.879120879120904</v>
      </c>
      <c r="AM64" s="154">
        <v>75.706639121044205</v>
      </c>
      <c r="AN64" s="154">
        <v>85.799457994579896</v>
      </c>
      <c r="AO64" s="154">
        <v>84.089858555976704</v>
      </c>
      <c r="AP64" s="154">
        <v>86.071545888064804</v>
      </c>
      <c r="AQ64" s="154">
        <v>112.09487895861</v>
      </c>
      <c r="AR64" s="154">
        <v>112.09487895861</v>
      </c>
      <c r="AS64" s="154">
        <v>112.09487895861</v>
      </c>
      <c r="AT64" s="154">
        <v>113.353277512319</v>
      </c>
      <c r="AU64" s="154">
        <v>111.04836550261901</v>
      </c>
      <c r="AV64" s="154">
        <v>111.948178517448</v>
      </c>
      <c r="AW64" s="154">
        <v>81.246290801186902</v>
      </c>
      <c r="AX64" s="154">
        <v>78.239970419670897</v>
      </c>
      <c r="AY64" s="154">
        <v>80.748187982230505</v>
      </c>
      <c r="AZ64" s="154">
        <v>75.767677716217506</v>
      </c>
      <c r="BA64" s="154">
        <v>85.758807588075896</v>
      </c>
      <c r="BB64" s="154">
        <v>84.723121013219895</v>
      </c>
      <c r="BC64" s="154">
        <v>90.767971305722398</v>
      </c>
      <c r="BE64" s="157" t="e">
        <f>#N/A</f>
        <v>#N/A</v>
      </c>
      <c r="BF64" s="157" t="e">
        <f>#N/A</f>
        <v>#N/A</v>
      </c>
      <c r="BG64" s="157" t="e">
        <f>#N/A</f>
        <v>#N/A</v>
      </c>
      <c r="BH64" s="157" t="e">
        <f>#N/A</f>
        <v>#N/A</v>
      </c>
      <c r="BI64" s="157" t="e">
        <f>#N/A</f>
        <v>#N/A</v>
      </c>
      <c r="BJ64" s="157" t="e">
        <f>#N/A</f>
        <v>#N/A</v>
      </c>
      <c r="BK64" s="157" t="e">
        <f>#N/A</f>
        <v>#N/A</v>
      </c>
    </row>
    <row r="65" spans="1:63" x14ac:dyDescent="0.25">
      <c r="A65" s="152">
        <v>42736</v>
      </c>
      <c r="B65" t="s">
        <v>294</v>
      </c>
      <c r="C65">
        <v>2017</v>
      </c>
      <c r="D65" s="153">
        <v>168.90443648673099</v>
      </c>
      <c r="E65" s="153">
        <v>183.00448509866399</v>
      </c>
      <c r="F65" s="153">
        <v>168.89212362258201</v>
      </c>
      <c r="G65" s="153">
        <v>182.98930564284601</v>
      </c>
      <c r="H65" s="153">
        <v>155.49587618507601</v>
      </c>
      <c r="I65" s="153">
        <v>167.036699232328</v>
      </c>
      <c r="J65" s="154">
        <v>158.71735158522901</v>
      </c>
      <c r="K65" s="154">
        <v>167.63682857818</v>
      </c>
      <c r="L65" s="154">
        <v>159.33295411423401</v>
      </c>
      <c r="M65" s="154">
        <v>171.35951156691999</v>
      </c>
      <c r="N65" s="154">
        <v>148.46766344300099</v>
      </c>
      <c r="O65" s="154">
        <v>153.91121293213999</v>
      </c>
      <c r="P65" s="155">
        <v>6052.2458440888004</v>
      </c>
      <c r="Q65" s="155">
        <v>6052.2458440888004</v>
      </c>
      <c r="R65" s="155">
        <v>6052.2458440888004</v>
      </c>
      <c r="S65" s="155">
        <v>7289.7609405287503</v>
      </c>
      <c r="T65" s="155">
        <v>5832.6908650197101</v>
      </c>
      <c r="U65" s="155">
        <v>5543.6840953623896</v>
      </c>
      <c r="V65" s="154">
        <v>44.5</v>
      </c>
      <c r="W65" s="154">
        <v>50.7</v>
      </c>
      <c r="X65" s="154">
        <v>43.45</v>
      </c>
      <c r="Y65" s="154">
        <v>40.380000000000003</v>
      </c>
      <c r="Z65" s="154">
        <v>47.93</v>
      </c>
      <c r="AA65" s="154">
        <v>44.24</v>
      </c>
      <c r="AB65" s="154">
        <v>4.3466666666666702</v>
      </c>
      <c r="AC65" s="156">
        <v>6.1989620300193799E-3</v>
      </c>
      <c r="AD65" s="154">
        <v>117.062012525867</v>
      </c>
      <c r="AE65" s="154">
        <v>117.062012525867</v>
      </c>
      <c r="AF65" s="154">
        <v>117.062012525867</v>
      </c>
      <c r="AG65" s="154">
        <v>118.392153849379</v>
      </c>
      <c r="AH65" s="154">
        <v>114.863430932574</v>
      </c>
      <c r="AI65" s="154">
        <v>116.50414675974901</v>
      </c>
      <c r="AJ65" s="154">
        <v>81.259986304496707</v>
      </c>
      <c r="AK65" s="154">
        <v>74.986134220743196</v>
      </c>
      <c r="AL65" s="154">
        <v>81.271919569791905</v>
      </c>
      <c r="AM65" s="154">
        <v>75.838106864494307</v>
      </c>
      <c r="AN65" s="154">
        <v>86.594399277326104</v>
      </c>
      <c r="AO65" s="154">
        <v>81.797171119534099</v>
      </c>
      <c r="AP65" s="154">
        <v>85.269646631471304</v>
      </c>
      <c r="AQ65" s="154">
        <v>113.394582118286</v>
      </c>
      <c r="AR65" s="154">
        <v>113.394582118286</v>
      </c>
      <c r="AS65" s="154">
        <v>113.394582118286</v>
      </c>
      <c r="AT65" s="154">
        <v>114.36264320721099</v>
      </c>
      <c r="AU65" s="154">
        <v>112.258499314617</v>
      </c>
      <c r="AV65" s="154">
        <v>113.282493253803</v>
      </c>
      <c r="AW65" s="154">
        <v>81.209769459027598</v>
      </c>
      <c r="AX65" s="154">
        <v>76.9606211869107</v>
      </c>
      <c r="AY65" s="154">
        <v>80.893149403787703</v>
      </c>
      <c r="AZ65" s="154">
        <v>75.842802141046107</v>
      </c>
      <c r="BA65" s="154">
        <v>85.912375790424605</v>
      </c>
      <c r="BB65" s="154">
        <v>83.766293796801307</v>
      </c>
      <c r="BC65" s="154">
        <v>88.073106474187696</v>
      </c>
      <c r="BE65" s="157" t="e">
        <f>#N/A</f>
        <v>#N/A</v>
      </c>
      <c r="BF65" s="157" t="e">
        <f>#N/A</f>
        <v>#N/A</v>
      </c>
      <c r="BG65" s="157" t="e">
        <f>#N/A</f>
        <v>#N/A</v>
      </c>
      <c r="BH65" s="157" t="e">
        <f>#N/A</f>
        <v>#N/A</v>
      </c>
      <c r="BI65" s="157" t="e">
        <f>#N/A</f>
        <v>#N/A</v>
      </c>
      <c r="BJ65" s="157" t="e">
        <f>#N/A</f>
        <v>#N/A</v>
      </c>
      <c r="BK65" s="157" t="e">
        <f>#N/A</f>
        <v>#N/A</v>
      </c>
    </row>
    <row r="66" spans="1:63" x14ac:dyDescent="0.25">
      <c r="A66" s="152">
        <v>42826</v>
      </c>
      <c r="B66" t="s">
        <v>295</v>
      </c>
      <c r="C66">
        <v>2017</v>
      </c>
      <c r="D66" s="153">
        <v>167.41911736881099</v>
      </c>
      <c r="E66" s="153">
        <v>180.18530367280499</v>
      </c>
      <c r="F66" s="153">
        <v>167.59868960860101</v>
      </c>
      <c r="G66" s="153">
        <v>182.92345032512699</v>
      </c>
      <c r="H66" s="153">
        <v>154.274479676672</v>
      </c>
      <c r="I66" s="153">
        <v>163.179963330638</v>
      </c>
      <c r="J66" s="154">
        <v>163.00777649114301</v>
      </c>
      <c r="K66" s="154">
        <v>173.76088163896301</v>
      </c>
      <c r="L66" s="154">
        <v>163.421069605074</v>
      </c>
      <c r="M66" s="154">
        <v>176.14159900514599</v>
      </c>
      <c r="N66" s="154">
        <v>151.666237929186</v>
      </c>
      <c r="O66" s="154">
        <v>159.42477729479799</v>
      </c>
      <c r="P66" s="155">
        <v>6097.43975219411</v>
      </c>
      <c r="Q66" s="155">
        <v>6097.43975219411</v>
      </c>
      <c r="R66" s="155">
        <v>6097.43975219411</v>
      </c>
      <c r="S66" s="155">
        <v>7279.4481452701402</v>
      </c>
      <c r="T66" s="155">
        <v>5920.2101287619498</v>
      </c>
      <c r="U66" s="155">
        <v>5606.4980737873602</v>
      </c>
      <c r="V66" s="154">
        <v>46.13</v>
      </c>
      <c r="W66" s="154">
        <v>52.91</v>
      </c>
      <c r="X66" s="154">
        <v>44.99</v>
      </c>
      <c r="Y66" s="154">
        <v>41.14</v>
      </c>
      <c r="Z66" s="154">
        <v>50.01</v>
      </c>
      <c r="AA66" s="154">
        <v>46.71</v>
      </c>
      <c r="AB66" s="154">
        <v>4.1100000000000003</v>
      </c>
      <c r="AC66" s="156">
        <v>6.0780252300964097E-3</v>
      </c>
      <c r="AD66" s="154">
        <v>117.936149164233</v>
      </c>
      <c r="AE66" s="154">
        <v>117.936149164233</v>
      </c>
      <c r="AF66" s="154">
        <v>117.936149164233</v>
      </c>
      <c r="AG66" s="154">
        <v>118.22466494914801</v>
      </c>
      <c r="AH66" s="154">
        <v>116.586951540603</v>
      </c>
      <c r="AI66" s="154">
        <v>117.824223595856</v>
      </c>
      <c r="AJ66" s="154">
        <v>84.236475690481598</v>
      </c>
      <c r="AK66" s="154">
        <v>78.254760584211496</v>
      </c>
      <c r="AL66" s="154">
        <v>84.152443301379506</v>
      </c>
      <c r="AM66" s="154">
        <v>77.265470936238103</v>
      </c>
      <c r="AN66" s="154">
        <v>90.352303523035204</v>
      </c>
      <c r="AO66" s="154">
        <v>86.364056577609304</v>
      </c>
      <c r="AP66" s="154">
        <v>83.606103905409299</v>
      </c>
      <c r="AQ66" s="154">
        <v>114.904603867644</v>
      </c>
      <c r="AR66" s="154">
        <v>114.904603867644</v>
      </c>
      <c r="AS66" s="154">
        <v>114.904603867644</v>
      </c>
      <c r="AT66" s="154">
        <v>115.573854440139</v>
      </c>
      <c r="AU66" s="154">
        <v>113.68558034000201</v>
      </c>
      <c r="AV66" s="154">
        <v>114.832055840039</v>
      </c>
      <c r="AW66" s="154">
        <v>82.063455832001793</v>
      </c>
      <c r="AX66" s="154">
        <v>77.027176927343305</v>
      </c>
      <c r="AY66" s="154">
        <v>81.856441430909499</v>
      </c>
      <c r="AZ66" s="154">
        <v>76.382758944501802</v>
      </c>
      <c r="BA66" s="154">
        <v>87.240289069557406</v>
      </c>
      <c r="BB66" s="154">
        <v>83.891097346769001</v>
      </c>
      <c r="BC66" s="154">
        <v>85.944998966129603</v>
      </c>
      <c r="BE66" s="157" t="e">
        <f>#N/A</f>
        <v>#N/A</v>
      </c>
      <c r="BF66" s="157" t="e">
        <f>#N/A</f>
        <v>#N/A</v>
      </c>
      <c r="BG66" s="157" t="e">
        <f>#N/A</f>
        <v>#N/A</v>
      </c>
      <c r="BH66" s="157" t="e">
        <f>#N/A</f>
        <v>#N/A</v>
      </c>
      <c r="BI66" s="157" t="e">
        <f>#N/A</f>
        <v>#N/A</v>
      </c>
      <c r="BJ66" s="157" t="e">
        <f>#N/A</f>
        <v>#N/A</v>
      </c>
      <c r="BK66" s="157" t="e">
        <f>#N/A</f>
        <v>#N/A</v>
      </c>
    </row>
    <row r="67" spans="1:63" x14ac:dyDescent="0.25">
      <c r="A67" s="152">
        <v>42917</v>
      </c>
      <c r="B67" t="s">
        <v>296</v>
      </c>
      <c r="C67">
        <v>2017</v>
      </c>
      <c r="D67" s="153">
        <v>166.370731238834</v>
      </c>
      <c r="E67" s="153">
        <v>178.08550820466701</v>
      </c>
      <c r="F67" s="153">
        <v>166.67192725352999</v>
      </c>
      <c r="G67" s="153">
        <v>174.90257552188299</v>
      </c>
      <c r="H67" s="153">
        <v>156.52641089587999</v>
      </c>
      <c r="I67" s="153">
        <v>165.03854491158799</v>
      </c>
      <c r="J67" s="154">
        <v>166.31652395650701</v>
      </c>
      <c r="K67" s="154">
        <v>178.40434775562301</v>
      </c>
      <c r="L67" s="154">
        <v>166.58216307431599</v>
      </c>
      <c r="M67" s="154">
        <v>178.96775941438401</v>
      </c>
      <c r="N67" s="154">
        <v>154.764363623359</v>
      </c>
      <c r="O67" s="154">
        <v>163.098718350415</v>
      </c>
      <c r="P67" s="155">
        <v>6076.0321115126499</v>
      </c>
      <c r="Q67" s="155">
        <v>6076.0321115126499</v>
      </c>
      <c r="R67" s="155">
        <v>6076.0321115126499</v>
      </c>
      <c r="S67" s="155">
        <v>7193.5979969378204</v>
      </c>
      <c r="T67" s="155">
        <v>5922.3497990958303</v>
      </c>
      <c r="U67" s="155">
        <v>5613.0285119738501</v>
      </c>
      <c r="V67" s="154">
        <v>46.4</v>
      </c>
      <c r="W67" s="154">
        <v>53.51</v>
      </c>
      <c r="X67" s="154">
        <v>45.22</v>
      </c>
      <c r="Y67" s="154">
        <v>42.65</v>
      </c>
      <c r="Z67" s="154">
        <v>49.46</v>
      </c>
      <c r="AA67" s="154">
        <v>46.38</v>
      </c>
      <c r="AB67" s="154">
        <v>4.0733333333333297</v>
      </c>
      <c r="AC67" s="156">
        <v>6.0593862592003703E-3</v>
      </c>
      <c r="AD67" s="154">
        <v>117.522084440797</v>
      </c>
      <c r="AE67" s="154">
        <v>117.522084440797</v>
      </c>
      <c r="AF67" s="154">
        <v>117.522084440797</v>
      </c>
      <c r="AG67" s="154">
        <v>116.830382742602</v>
      </c>
      <c r="AH67" s="154">
        <v>116.629088160099</v>
      </c>
      <c r="AI67" s="154">
        <v>117.961465025165</v>
      </c>
      <c r="AJ67" s="154">
        <v>84.729513809632493</v>
      </c>
      <c r="AK67" s="154">
        <v>79.142170456646298</v>
      </c>
      <c r="AL67" s="154">
        <v>84.582651391162003</v>
      </c>
      <c r="AM67" s="154">
        <v>80.101417973518593</v>
      </c>
      <c r="AN67" s="154">
        <v>89.3586269196025</v>
      </c>
      <c r="AO67" s="154">
        <v>85.753905888878606</v>
      </c>
      <c r="AP67" s="154">
        <v>83.349716069158205</v>
      </c>
      <c r="AQ67" s="154">
        <v>116.531286709716</v>
      </c>
      <c r="AR67" s="154">
        <v>116.531286709716</v>
      </c>
      <c r="AS67" s="154">
        <v>116.531286709716</v>
      </c>
      <c r="AT67" s="154">
        <v>116.893333996309</v>
      </c>
      <c r="AU67" s="154">
        <v>115.234500469209</v>
      </c>
      <c r="AV67" s="154">
        <v>116.505662520513</v>
      </c>
      <c r="AW67" s="154">
        <v>82.848664688427306</v>
      </c>
      <c r="AX67" s="154">
        <v>77.234239230911498</v>
      </c>
      <c r="AY67" s="154">
        <v>82.721533785363604</v>
      </c>
      <c r="AZ67" s="154">
        <v>77.227908723823802</v>
      </c>
      <c r="BA67" s="154">
        <v>88.026196928635997</v>
      </c>
      <c r="BB67" s="154">
        <v>84.5012480354997</v>
      </c>
      <c r="BC67" s="154">
        <v>84.574253123525907</v>
      </c>
      <c r="BE67" s="157" t="e">
        <f>#N/A</f>
        <v>#N/A</v>
      </c>
      <c r="BF67" s="157" t="e">
        <f>#N/A</f>
        <v>#N/A</v>
      </c>
      <c r="BG67" s="157" t="e">
        <f>#N/A</f>
        <v>#N/A</v>
      </c>
      <c r="BH67" s="157" t="e">
        <f>#N/A</f>
        <v>#N/A</v>
      </c>
      <c r="BI67" s="157" t="e">
        <f>#N/A</f>
        <v>#N/A</v>
      </c>
      <c r="BJ67" s="157" t="e">
        <f>#N/A</f>
        <v>#N/A</v>
      </c>
      <c r="BK67" s="157" t="e">
        <f>#N/A</f>
        <v>#N/A</v>
      </c>
    </row>
    <row r="68" spans="1:63" x14ac:dyDescent="0.25">
      <c r="A68" s="152">
        <v>43009</v>
      </c>
      <c r="B68" t="s">
        <v>297</v>
      </c>
      <c r="C68">
        <v>2017</v>
      </c>
      <c r="D68" s="153">
        <v>166.55213345360301</v>
      </c>
      <c r="E68" s="153">
        <v>181.93065128855801</v>
      </c>
      <c r="F68" s="153">
        <v>166.29109332401001</v>
      </c>
      <c r="G68" s="153">
        <v>174.09884017006499</v>
      </c>
      <c r="H68" s="153">
        <v>156.63600318994</v>
      </c>
      <c r="I68" s="153">
        <v>166.699689149839</v>
      </c>
      <c r="J68" s="154">
        <v>167.31160463699501</v>
      </c>
      <c r="K68" s="154">
        <v>180.801487066173</v>
      </c>
      <c r="L68" s="154">
        <v>167.36345845218099</v>
      </c>
      <c r="M68" s="154">
        <v>178.72854291498001</v>
      </c>
      <c r="N68" s="154">
        <v>155.73319248689199</v>
      </c>
      <c r="O68" s="154">
        <v>165.48872415609799</v>
      </c>
      <c r="P68" s="155">
        <v>6176.61404233351</v>
      </c>
      <c r="Q68" s="155">
        <v>6176.61404233351</v>
      </c>
      <c r="R68" s="155">
        <v>6176.61404233351</v>
      </c>
      <c r="S68" s="155">
        <v>7310.8602855021099</v>
      </c>
      <c r="T68" s="155">
        <v>6012.3514302671401</v>
      </c>
      <c r="U68" s="155">
        <v>5699.4492319739002</v>
      </c>
      <c r="V68" s="154">
        <v>47.89</v>
      </c>
      <c r="W68" s="154">
        <v>54.12</v>
      </c>
      <c r="X68" s="154">
        <v>46.83</v>
      </c>
      <c r="Y68" s="154">
        <v>44.26</v>
      </c>
      <c r="Z68" s="154">
        <v>51</v>
      </c>
      <c r="AA68" s="154">
        <v>47.39</v>
      </c>
      <c r="AB68" s="154">
        <v>3.88</v>
      </c>
      <c r="AC68" s="156">
        <v>5.9615461536149401E-3</v>
      </c>
      <c r="AD68" s="154">
        <v>119.467531395356</v>
      </c>
      <c r="AE68" s="154">
        <v>119.467531395356</v>
      </c>
      <c r="AF68" s="154">
        <v>119.467531395356</v>
      </c>
      <c r="AG68" s="154">
        <v>118.73482584048899</v>
      </c>
      <c r="AH68" s="154">
        <v>118.401494136192</v>
      </c>
      <c r="AI68" s="154">
        <v>119.777652973969</v>
      </c>
      <c r="AJ68" s="154">
        <v>87.450353800502199</v>
      </c>
      <c r="AK68" s="154">
        <v>80.044370493621699</v>
      </c>
      <c r="AL68" s="154">
        <v>87.594108019639904</v>
      </c>
      <c r="AM68" s="154">
        <v>83.125176072870701</v>
      </c>
      <c r="AN68" s="154">
        <v>92.140921409214101</v>
      </c>
      <c r="AO68" s="154">
        <v>87.621336784690797</v>
      </c>
      <c r="AP68" s="154">
        <v>82.003879267891406</v>
      </c>
      <c r="AQ68" s="154">
        <v>117.996944381563</v>
      </c>
      <c r="AR68" s="154">
        <v>117.996944381563</v>
      </c>
      <c r="AS68" s="154">
        <v>117.996944381563</v>
      </c>
      <c r="AT68" s="154">
        <v>118.04550684540401</v>
      </c>
      <c r="AU68" s="154">
        <v>116.620241192367</v>
      </c>
      <c r="AV68" s="154">
        <v>118.01687208868501</v>
      </c>
      <c r="AW68" s="154">
        <v>84.419082401278303</v>
      </c>
      <c r="AX68" s="154">
        <v>78.106858938805701</v>
      </c>
      <c r="AY68" s="154">
        <v>84.400280570493294</v>
      </c>
      <c r="AZ68" s="154">
        <v>79.082542961780504</v>
      </c>
      <c r="BA68" s="154">
        <v>89.611562782294499</v>
      </c>
      <c r="BB68" s="154">
        <v>85.384117592678194</v>
      </c>
      <c r="BC68" s="154">
        <v>83.557336468482504</v>
      </c>
      <c r="BE68" s="157" t="e">
        <f>#N/A</f>
        <v>#N/A</v>
      </c>
      <c r="BF68" s="157" t="e">
        <f>#N/A</f>
        <v>#N/A</v>
      </c>
      <c r="BG68" s="157" t="e">
        <f>#N/A</f>
        <v>#N/A</v>
      </c>
      <c r="BH68" s="157" t="e">
        <f>#N/A</f>
        <v>#N/A</v>
      </c>
      <c r="BI68" s="157" t="e">
        <f>#N/A</f>
        <v>#N/A</v>
      </c>
      <c r="BJ68" s="157" t="e">
        <f>#N/A</f>
        <v>#N/A</v>
      </c>
      <c r="BK68" s="157" t="e">
        <f>#N/A</f>
        <v>#N/A</v>
      </c>
    </row>
    <row r="69" spans="1:63" x14ac:dyDescent="0.25">
      <c r="A69" s="152">
        <v>43101</v>
      </c>
      <c r="B69" t="s">
        <v>298</v>
      </c>
      <c r="C69">
        <v>2018</v>
      </c>
      <c r="D69" s="153">
        <v>164.01036394149099</v>
      </c>
      <c r="E69" s="153">
        <v>181.02070308497599</v>
      </c>
      <c r="F69" s="153">
        <v>163.473950138139</v>
      </c>
      <c r="G69" s="153">
        <v>172.997555847097</v>
      </c>
      <c r="H69" s="153">
        <v>151.46332701744501</v>
      </c>
      <c r="I69" s="153">
        <v>169.74840142444199</v>
      </c>
      <c r="J69" s="154">
        <v>166.08808650068499</v>
      </c>
      <c r="K69" s="154">
        <v>180.30554156275099</v>
      </c>
      <c r="L69" s="154">
        <v>166.00891508107</v>
      </c>
      <c r="M69" s="154">
        <v>176.23060546604299</v>
      </c>
      <c r="N69" s="154">
        <v>154.72505519498401</v>
      </c>
      <c r="O69" s="154">
        <v>166.166649704127</v>
      </c>
      <c r="P69" s="155">
        <v>6310.1569437274102</v>
      </c>
      <c r="Q69" s="155">
        <v>6310.1569437274102</v>
      </c>
      <c r="R69" s="155">
        <v>6310.1569437274102</v>
      </c>
      <c r="S69" s="155">
        <v>7569.9288347239599</v>
      </c>
      <c r="T69" s="155">
        <v>6071.13892414154</v>
      </c>
      <c r="U69" s="155">
        <v>5814.1810960073999</v>
      </c>
      <c r="V69" s="154">
        <v>48.38</v>
      </c>
      <c r="W69" s="154">
        <v>54.11</v>
      </c>
      <c r="X69" s="154">
        <v>47.39</v>
      </c>
      <c r="Y69" s="154">
        <v>44.91</v>
      </c>
      <c r="Z69" s="154">
        <v>51.86</v>
      </c>
      <c r="AA69" s="154">
        <v>46.23</v>
      </c>
      <c r="AB69" s="154">
        <v>4.1966666666666699</v>
      </c>
      <c r="AC69" s="156">
        <v>6.1221855497173103E-3</v>
      </c>
      <c r="AD69" s="154">
        <v>122.050506574889</v>
      </c>
      <c r="AE69" s="154">
        <v>122.050506574889</v>
      </c>
      <c r="AF69" s="154">
        <v>122.050506574889</v>
      </c>
      <c r="AG69" s="154">
        <v>122.942327813082</v>
      </c>
      <c r="AH69" s="154">
        <v>119.559198770058</v>
      </c>
      <c r="AI69" s="154">
        <v>122.188818129746</v>
      </c>
      <c r="AJ69" s="154">
        <v>88.345126683405596</v>
      </c>
      <c r="AK69" s="154">
        <v>80.029580329081199</v>
      </c>
      <c r="AL69" s="154">
        <v>88.641571194762705</v>
      </c>
      <c r="AM69" s="154">
        <v>84.345947976335793</v>
      </c>
      <c r="AN69" s="154">
        <v>93.694670280036107</v>
      </c>
      <c r="AO69" s="154">
        <v>85.476564666728294</v>
      </c>
      <c r="AP69" s="154">
        <v>84.213549931207098</v>
      </c>
      <c r="AQ69" s="154">
        <v>119.24406789381899</v>
      </c>
      <c r="AR69" s="154">
        <v>119.24406789381899</v>
      </c>
      <c r="AS69" s="154">
        <v>119.24406789381899</v>
      </c>
      <c r="AT69" s="154">
        <v>119.18305033633</v>
      </c>
      <c r="AU69" s="154">
        <v>117.794183151738</v>
      </c>
      <c r="AV69" s="154">
        <v>119.43803993118399</v>
      </c>
      <c r="AW69" s="154">
        <v>86.190367496005507</v>
      </c>
      <c r="AX69" s="154">
        <v>79.367720465890201</v>
      </c>
      <c r="AY69" s="154">
        <v>86.242693476735994</v>
      </c>
      <c r="AZ69" s="154">
        <v>81.209503239740798</v>
      </c>
      <c r="BA69" s="154">
        <v>91.386630532972006</v>
      </c>
      <c r="BB69" s="154">
        <v>86.3039659794767</v>
      </c>
      <c r="BC69" s="154">
        <v>83.293312293416506</v>
      </c>
      <c r="BE69" s="157" t="e">
        <f>#N/A</f>
        <v>#N/A</v>
      </c>
      <c r="BF69" s="157" t="e">
        <f>#N/A</f>
        <v>#N/A</v>
      </c>
      <c r="BG69" s="157" t="e">
        <f>#N/A</f>
        <v>#N/A</v>
      </c>
      <c r="BH69" s="157" t="e">
        <f>#N/A</f>
        <v>#N/A</v>
      </c>
      <c r="BI69" s="157" t="e">
        <f>#N/A</f>
        <v>#N/A</v>
      </c>
      <c r="BJ69" s="157" t="e">
        <f>#N/A</f>
        <v>#N/A</v>
      </c>
      <c r="BK69" s="157" t="e">
        <f>#N/A</f>
        <v>#N/A</v>
      </c>
    </row>
    <row r="70" spans="1:63" x14ac:dyDescent="0.25">
      <c r="A70" s="152">
        <v>43191</v>
      </c>
      <c r="B70" t="s">
        <v>299</v>
      </c>
      <c r="C70">
        <v>2018</v>
      </c>
      <c r="D70" s="153">
        <v>168.60457911245001</v>
      </c>
      <c r="E70" s="153">
        <v>186.34455339413</v>
      </c>
      <c r="F70" s="153">
        <v>168.01553247877399</v>
      </c>
      <c r="G70" s="153">
        <v>172.768748583133</v>
      </c>
      <c r="H70" s="153">
        <v>158.619966597755</v>
      </c>
      <c r="I70" s="153">
        <v>177.04277652812399</v>
      </c>
      <c r="J70" s="154">
        <v>166.38445193659501</v>
      </c>
      <c r="K70" s="154">
        <v>181.845353993082</v>
      </c>
      <c r="L70" s="154">
        <v>166.113125798613</v>
      </c>
      <c r="M70" s="154">
        <v>173.691930030545</v>
      </c>
      <c r="N70" s="154">
        <v>155.81142692525501</v>
      </c>
      <c r="O70" s="154">
        <v>169.632353003498</v>
      </c>
      <c r="P70" s="155">
        <v>6404.62240578214</v>
      </c>
      <c r="Q70" s="155">
        <v>6404.62240578214</v>
      </c>
      <c r="R70" s="155">
        <v>6404.62240578214</v>
      </c>
      <c r="S70" s="155">
        <v>7615.5167818358204</v>
      </c>
      <c r="T70" s="155">
        <v>6208.1291855168001</v>
      </c>
      <c r="U70" s="155">
        <v>5923.8515985280601</v>
      </c>
      <c r="V70" s="154">
        <v>48.41</v>
      </c>
      <c r="W70" s="154">
        <v>54.07</v>
      </c>
      <c r="X70" s="154">
        <v>47.43</v>
      </c>
      <c r="Y70" s="154">
        <v>45.85</v>
      </c>
      <c r="Z70" s="154">
        <v>51.32</v>
      </c>
      <c r="AA70" s="154">
        <v>45.77</v>
      </c>
      <c r="AB70" s="154">
        <v>4.0366666666666697</v>
      </c>
      <c r="AC70" s="156">
        <v>6.0407736883791698E-3</v>
      </c>
      <c r="AD70" s="154">
        <v>123.877649322753</v>
      </c>
      <c r="AE70" s="154">
        <v>123.877649322753</v>
      </c>
      <c r="AF70" s="154">
        <v>123.877649322753</v>
      </c>
      <c r="AG70" s="154">
        <v>123.68271632406</v>
      </c>
      <c r="AH70" s="154">
        <v>122.256953852584</v>
      </c>
      <c r="AI70" s="154">
        <v>124.49361546326899</v>
      </c>
      <c r="AJ70" s="154">
        <v>88.399908696644601</v>
      </c>
      <c r="AK70" s="154">
        <v>79.970419670918801</v>
      </c>
      <c r="AL70" s="154">
        <v>88.716389992985697</v>
      </c>
      <c r="AM70" s="154">
        <v>86.111371959808395</v>
      </c>
      <c r="AN70" s="154">
        <v>92.719060523938595</v>
      </c>
      <c r="AO70" s="154">
        <v>84.626051585467295</v>
      </c>
      <c r="AP70" s="154">
        <v>83.093691378388698</v>
      </c>
      <c r="AQ70" s="154">
        <v>120.72944293344899</v>
      </c>
      <c r="AR70" s="154">
        <v>120.72944293344899</v>
      </c>
      <c r="AS70" s="154">
        <v>120.72944293344899</v>
      </c>
      <c r="AT70" s="154">
        <v>120.54756318005801</v>
      </c>
      <c r="AU70" s="154">
        <v>119.211683729733</v>
      </c>
      <c r="AV70" s="154">
        <v>121.10538789803699</v>
      </c>
      <c r="AW70" s="154">
        <v>87.231225747546205</v>
      </c>
      <c r="AX70" s="154">
        <v>79.796635237567003</v>
      </c>
      <c r="AY70" s="154">
        <v>87.383680149637598</v>
      </c>
      <c r="AZ70" s="154">
        <v>83.420978495633406</v>
      </c>
      <c r="BA70" s="154">
        <v>91.978319783197804</v>
      </c>
      <c r="BB70" s="154">
        <v>85.869464731441298</v>
      </c>
      <c r="BC70" s="154">
        <v>83.165209161661394</v>
      </c>
      <c r="BE70" s="157" t="e">
        <f>#N/A</f>
        <v>#N/A</v>
      </c>
      <c r="BF70" s="157" t="e">
        <f>#N/A</f>
        <v>#N/A</v>
      </c>
      <c r="BG70" s="157" t="e">
        <f>#N/A</f>
        <v>#N/A</v>
      </c>
      <c r="BH70" s="157" t="e">
        <f>#N/A</f>
        <v>#N/A</v>
      </c>
      <c r="BI70" s="157" t="e">
        <f>#N/A</f>
        <v>#N/A</v>
      </c>
      <c r="BJ70" s="157" t="e">
        <f>#N/A</f>
        <v>#N/A</v>
      </c>
      <c r="BK70" s="157" t="e">
        <f>#N/A</f>
        <v>#N/A</v>
      </c>
    </row>
    <row r="71" spans="1:63" x14ac:dyDescent="0.25">
      <c r="A71" s="152">
        <v>43282</v>
      </c>
      <c r="B71" t="s">
        <v>300</v>
      </c>
      <c r="C71">
        <v>2018</v>
      </c>
      <c r="D71" s="153">
        <v>163.429421451829</v>
      </c>
      <c r="E71" s="153">
        <v>181.521498431911</v>
      </c>
      <c r="F71" s="153">
        <v>162.663359183555</v>
      </c>
      <c r="G71" s="153">
        <v>164.558310508342</v>
      </c>
      <c r="H71" s="153">
        <v>154.802352516789</v>
      </c>
      <c r="I71" s="153">
        <v>174.72520222847399</v>
      </c>
      <c r="J71" s="154">
        <v>165.64912448984299</v>
      </c>
      <c r="K71" s="154">
        <v>182.704351549894</v>
      </c>
      <c r="L71" s="154">
        <v>165.11098378112001</v>
      </c>
      <c r="M71" s="154">
        <v>171.10586377715899</v>
      </c>
      <c r="N71" s="154">
        <v>155.38041233048199</v>
      </c>
      <c r="O71" s="154">
        <v>172.05401733272001</v>
      </c>
      <c r="P71" s="155">
        <v>6342.4383066597802</v>
      </c>
      <c r="Q71" s="155">
        <v>6342.4383066597802</v>
      </c>
      <c r="R71" s="155">
        <v>6342.4383066597802</v>
      </c>
      <c r="S71" s="155">
        <v>7478.8920660797103</v>
      </c>
      <c r="T71" s="155">
        <v>6171.7433481714697</v>
      </c>
      <c r="U71" s="155">
        <v>5893.8614138656403</v>
      </c>
      <c r="V71" s="154">
        <v>49.82</v>
      </c>
      <c r="W71" s="154">
        <v>55.37</v>
      </c>
      <c r="X71" s="154">
        <v>48.87</v>
      </c>
      <c r="Y71" s="154">
        <v>47.62</v>
      </c>
      <c r="Z71" s="154">
        <v>52.66</v>
      </c>
      <c r="AA71" s="154">
        <v>46.48</v>
      </c>
      <c r="AB71" s="154">
        <v>3.95</v>
      </c>
      <c r="AC71" s="156">
        <v>5.9968856588956797E-3</v>
      </c>
      <c r="AD71" s="154">
        <v>122.674889888008</v>
      </c>
      <c r="AE71" s="154">
        <v>122.674889888008</v>
      </c>
      <c r="AF71" s="154">
        <v>122.674889888008</v>
      </c>
      <c r="AG71" s="154">
        <v>121.463810313371</v>
      </c>
      <c r="AH71" s="154">
        <v>121.540405999876</v>
      </c>
      <c r="AI71" s="154">
        <v>123.863352119406</v>
      </c>
      <c r="AJ71" s="154">
        <v>90.974663318877006</v>
      </c>
      <c r="AK71" s="154">
        <v>81.893141061194299</v>
      </c>
      <c r="AL71" s="154">
        <v>91.409866729015704</v>
      </c>
      <c r="AM71" s="154">
        <v>89.435627758474993</v>
      </c>
      <c r="AN71" s="154">
        <v>95.140018066847304</v>
      </c>
      <c r="AO71" s="154">
        <v>85.938800036978805</v>
      </c>
      <c r="AP71" s="154">
        <v>82.489990831864105</v>
      </c>
      <c r="AQ71" s="154">
        <v>122.017644295252</v>
      </c>
      <c r="AR71" s="154">
        <v>122.017644295252</v>
      </c>
      <c r="AS71" s="154">
        <v>122.017644295252</v>
      </c>
      <c r="AT71" s="154">
        <v>121.705920072751</v>
      </c>
      <c r="AU71" s="154">
        <v>120.439513189677</v>
      </c>
      <c r="AV71" s="154">
        <v>122.580859671597</v>
      </c>
      <c r="AW71" s="154">
        <v>88.792513124857393</v>
      </c>
      <c r="AX71" s="154">
        <v>80.484377888704003</v>
      </c>
      <c r="AY71" s="154">
        <v>89.090483984100999</v>
      </c>
      <c r="AZ71" s="154">
        <v>85.754530941872503</v>
      </c>
      <c r="BA71" s="154">
        <v>93.423667570009002</v>
      </c>
      <c r="BB71" s="154">
        <v>85.915688268466297</v>
      </c>
      <c r="BC71" s="154">
        <v>82.950277852337905</v>
      </c>
      <c r="BE71" s="157" t="e">
        <f>#N/A</f>
        <v>#N/A</v>
      </c>
      <c r="BF71" s="157" t="e">
        <f>#N/A</f>
        <v>#N/A</v>
      </c>
      <c r="BG71" s="157" t="e">
        <f>#N/A</f>
        <v>#N/A</v>
      </c>
      <c r="BH71" s="157" t="e">
        <f>#N/A</f>
        <v>#N/A</v>
      </c>
      <c r="BI71" s="157" t="e">
        <f>#N/A</f>
        <v>#N/A</v>
      </c>
      <c r="BJ71" s="157" t="e">
        <f>#N/A</f>
        <v>#N/A</v>
      </c>
      <c r="BK71" s="157" t="e">
        <f>#N/A</f>
        <v>#N/A</v>
      </c>
    </row>
    <row r="72" spans="1:63" x14ac:dyDescent="0.25">
      <c r="A72" s="152">
        <v>43374</v>
      </c>
      <c r="B72" t="s">
        <v>301</v>
      </c>
      <c r="C72">
        <v>2018</v>
      </c>
      <c r="D72" s="153">
        <v>162.93853132819601</v>
      </c>
      <c r="E72" s="153">
        <v>182.729888000399</v>
      </c>
      <c r="F72" s="153">
        <v>161.88057005026499</v>
      </c>
      <c r="G72" s="153">
        <v>164.73367038034601</v>
      </c>
      <c r="H72" s="153">
        <v>153.89724838633401</v>
      </c>
      <c r="I72" s="153">
        <v>172.95526249006599</v>
      </c>
      <c r="J72" s="154">
        <v>164.74572395849199</v>
      </c>
      <c r="K72" s="154">
        <v>182.90416072785399</v>
      </c>
      <c r="L72" s="154">
        <v>164.00835296268301</v>
      </c>
      <c r="M72" s="154">
        <v>168.76457132972899</v>
      </c>
      <c r="N72" s="154">
        <v>154.69572362958101</v>
      </c>
      <c r="O72" s="154">
        <v>173.61791066777701</v>
      </c>
      <c r="P72" s="155">
        <v>6391.7098606091904</v>
      </c>
      <c r="Q72" s="155">
        <v>6391.7098606091904</v>
      </c>
      <c r="R72" s="155">
        <v>6391.7098606091904</v>
      </c>
      <c r="S72" s="155">
        <v>7535.1167022566897</v>
      </c>
      <c r="T72" s="155">
        <v>6211.3865538322898</v>
      </c>
      <c r="U72" s="155">
        <v>5932.8853827111698</v>
      </c>
      <c r="V72" s="154">
        <v>50.33</v>
      </c>
      <c r="W72" s="154">
        <v>55.4</v>
      </c>
      <c r="X72" s="154">
        <v>49.46</v>
      </c>
      <c r="Y72" s="154">
        <v>47.9</v>
      </c>
      <c r="Z72" s="154">
        <v>53.28</v>
      </c>
      <c r="AA72" s="154">
        <v>47.24</v>
      </c>
      <c r="AB72" s="154">
        <v>3.9566666666666701</v>
      </c>
      <c r="AC72" s="156">
        <v>6.0002563925545104E-3</v>
      </c>
      <c r="AD72" s="154">
        <v>123.62789599750499</v>
      </c>
      <c r="AE72" s="154">
        <v>123.62789599750499</v>
      </c>
      <c r="AF72" s="154">
        <v>123.62789599750499</v>
      </c>
      <c r="AG72" s="154">
        <v>122.376948045966</v>
      </c>
      <c r="AH72" s="154">
        <v>122.321101346286</v>
      </c>
      <c r="AI72" s="154">
        <v>124.683466345852</v>
      </c>
      <c r="AJ72" s="154">
        <v>91.905957543939806</v>
      </c>
      <c r="AK72" s="154">
        <v>81.937511554816098</v>
      </c>
      <c r="AL72" s="154">
        <v>92.513444002805699</v>
      </c>
      <c r="AM72" s="154">
        <v>89.961498732275302</v>
      </c>
      <c r="AN72" s="154">
        <v>96.260162601626007</v>
      </c>
      <c r="AO72" s="154">
        <v>87.3439955625404</v>
      </c>
      <c r="AP72" s="154">
        <v>82.536356863239206</v>
      </c>
      <c r="AQ72" s="154">
        <v>123.05773544578901</v>
      </c>
      <c r="AR72" s="154">
        <v>123.05773544578901</v>
      </c>
      <c r="AS72" s="154">
        <v>123.05773544578901</v>
      </c>
      <c r="AT72" s="154">
        <v>122.61645062412001</v>
      </c>
      <c r="AU72" s="154">
        <v>121.419414992201</v>
      </c>
      <c r="AV72" s="154">
        <v>123.807313014568</v>
      </c>
      <c r="AW72" s="154">
        <v>89.906414060716699</v>
      </c>
      <c r="AX72" s="154">
        <v>80.957663154002603</v>
      </c>
      <c r="AY72" s="154">
        <v>90.320317979892494</v>
      </c>
      <c r="AZ72" s="154">
        <v>87.463611606723603</v>
      </c>
      <c r="BA72" s="154">
        <v>94.453477868112003</v>
      </c>
      <c r="BB72" s="154">
        <v>85.846352962928705</v>
      </c>
      <c r="BC72" s="154">
        <v>83.083397251174802</v>
      </c>
      <c r="BE72" s="157" t="e">
        <f>#N/A</f>
        <v>#N/A</v>
      </c>
      <c r="BF72" s="157" t="e">
        <f>#N/A</f>
        <v>#N/A</v>
      </c>
      <c r="BG72" s="157" t="e">
        <f>#N/A</f>
        <v>#N/A</v>
      </c>
      <c r="BH72" s="157" t="e">
        <f>#N/A</f>
        <v>#N/A</v>
      </c>
      <c r="BI72" s="157" t="e">
        <f>#N/A</f>
        <v>#N/A</v>
      </c>
      <c r="BJ72" s="157" t="e">
        <f>#N/A</f>
        <v>#N/A</v>
      </c>
      <c r="BK72" s="157" t="e">
        <f>#N/A</f>
        <v>#N/A</v>
      </c>
    </row>
    <row r="73" spans="1:63" x14ac:dyDescent="0.25">
      <c r="A73" s="152">
        <v>43466</v>
      </c>
      <c r="B73" t="s">
        <v>302</v>
      </c>
      <c r="C73">
        <v>2019</v>
      </c>
      <c r="D73" s="153">
        <v>163.773230689093</v>
      </c>
      <c r="E73" s="153">
        <v>177.42347635732401</v>
      </c>
      <c r="F73" s="153">
        <v>163.72375529680599</v>
      </c>
      <c r="G73" s="153">
        <v>168.15095966309801</v>
      </c>
      <c r="H73" s="153">
        <v>150.87831573653901</v>
      </c>
      <c r="I73" s="153">
        <v>181.39973137496099</v>
      </c>
      <c r="J73" s="154">
        <v>164.686440645392</v>
      </c>
      <c r="K73" s="154">
        <v>182.00485404594099</v>
      </c>
      <c r="L73" s="154">
        <v>164.07080425235</v>
      </c>
      <c r="M73" s="154">
        <v>167.55292228373</v>
      </c>
      <c r="N73" s="154">
        <v>154.54947080935401</v>
      </c>
      <c r="O73" s="154">
        <v>176.53074315540599</v>
      </c>
      <c r="P73" s="155">
        <v>6555</v>
      </c>
      <c r="Q73" s="155">
        <v>6555</v>
      </c>
      <c r="R73" s="155">
        <v>6555</v>
      </c>
      <c r="S73" s="155">
        <v>7891.9954528473399</v>
      </c>
      <c r="T73" s="155">
        <v>6270.6694791425498</v>
      </c>
      <c r="U73" s="155">
        <v>6047.69221939214</v>
      </c>
      <c r="V73" s="154">
        <v>52.2</v>
      </c>
      <c r="W73" s="154">
        <v>59.48</v>
      </c>
      <c r="X73" s="154">
        <v>50.98</v>
      </c>
      <c r="Y73" s="154">
        <v>49.96</v>
      </c>
      <c r="Z73" s="154">
        <v>55.77</v>
      </c>
      <c r="AA73" s="154">
        <v>46.67</v>
      </c>
      <c r="AB73" s="154">
        <v>3.7633333333333301</v>
      </c>
      <c r="AC73" s="156">
        <v>5.9028637654072501E-3</v>
      </c>
      <c r="AD73" s="154">
        <v>126.786239666143</v>
      </c>
      <c r="AE73" s="154">
        <v>126.786239666143</v>
      </c>
      <c r="AF73" s="154">
        <v>126.786239666143</v>
      </c>
      <c r="AG73" s="154">
        <v>128.17297404602201</v>
      </c>
      <c r="AH73" s="154">
        <v>123.48856253263</v>
      </c>
      <c r="AI73" s="154">
        <v>127.096207100847</v>
      </c>
      <c r="AJ73" s="154">
        <v>95.320703035836601</v>
      </c>
      <c r="AK73" s="154">
        <v>87.971898687372899</v>
      </c>
      <c r="AL73" s="154">
        <v>95.356558335281704</v>
      </c>
      <c r="AM73" s="154">
        <v>93.830406610949396</v>
      </c>
      <c r="AN73" s="154">
        <v>100.758807588076</v>
      </c>
      <c r="AO73" s="154">
        <v>86.290098918369196</v>
      </c>
      <c r="AP73" s="154">
        <v>81.196675338954805</v>
      </c>
      <c r="AQ73" s="154">
        <v>124.241668718602</v>
      </c>
      <c r="AR73" s="154">
        <v>124.241668718602</v>
      </c>
      <c r="AS73" s="154">
        <v>124.241668718602</v>
      </c>
      <c r="AT73" s="154">
        <v>123.924112182355</v>
      </c>
      <c r="AU73" s="154">
        <v>122.401755932844</v>
      </c>
      <c r="AV73" s="154">
        <v>125.034160257344</v>
      </c>
      <c r="AW73" s="154">
        <v>91.650308148824493</v>
      </c>
      <c r="AX73" s="154">
        <v>82.943242743575496</v>
      </c>
      <c r="AY73" s="154">
        <v>91.999064765022197</v>
      </c>
      <c r="AZ73" s="154">
        <v>89.834726265377</v>
      </c>
      <c r="BA73" s="154">
        <v>96.219512195121993</v>
      </c>
      <c r="BB73" s="154">
        <v>86.049736525838995</v>
      </c>
      <c r="BC73" s="154">
        <v>82.3291786031117</v>
      </c>
      <c r="BE73" s="157" t="e">
        <f>#N/A</f>
        <v>#N/A</v>
      </c>
      <c r="BF73" s="157" t="e">
        <f>#N/A</f>
        <v>#N/A</v>
      </c>
      <c r="BG73" s="157" t="e">
        <f>#N/A</f>
        <v>#N/A</v>
      </c>
      <c r="BH73" s="157" t="e">
        <f>#N/A</f>
        <v>#N/A</v>
      </c>
      <c r="BI73" s="157" t="e">
        <f>#N/A</f>
        <v>#N/A</v>
      </c>
      <c r="BJ73" s="157" t="e">
        <f>#N/A</f>
        <v>#N/A</v>
      </c>
      <c r="BK73" s="157" t="e">
        <f>#N/A</f>
        <v>#N/A</v>
      </c>
    </row>
    <row r="74" spans="1:63" x14ac:dyDescent="0.25">
      <c r="A74" s="152">
        <v>43556</v>
      </c>
      <c r="B74" t="s">
        <v>303</v>
      </c>
      <c r="C74">
        <v>2019</v>
      </c>
      <c r="D74" s="153">
        <v>164.51465408791501</v>
      </c>
      <c r="E74" s="153">
        <v>186.19415772328301</v>
      </c>
      <c r="F74" s="153">
        <v>163.19009731761099</v>
      </c>
      <c r="G74" s="153">
        <v>163.298932521089</v>
      </c>
      <c r="H74" s="153">
        <v>155.53078380928201</v>
      </c>
      <c r="I74" s="153">
        <v>184.299303342305</v>
      </c>
      <c r="J74" s="154">
        <v>163.663959389258</v>
      </c>
      <c r="K74" s="154">
        <v>181.967255128229</v>
      </c>
      <c r="L74" s="154">
        <v>162.864445462059</v>
      </c>
      <c r="M74" s="154">
        <v>165.18546826821901</v>
      </c>
      <c r="N74" s="154">
        <v>153.77717511223599</v>
      </c>
      <c r="O74" s="154">
        <v>178.34487485895201</v>
      </c>
      <c r="P74" s="155">
        <v>6605.6666666666697</v>
      </c>
      <c r="Q74" s="155">
        <v>6605.6666666666697</v>
      </c>
      <c r="R74" s="155">
        <v>6605.6666666666697</v>
      </c>
      <c r="S74" s="155">
        <v>7882.8815065968502</v>
      </c>
      <c r="T74" s="155">
        <v>6366.41689323849</v>
      </c>
      <c r="U74" s="155">
        <v>6117.8085994413796</v>
      </c>
      <c r="V74" s="154">
        <v>53.36</v>
      </c>
      <c r="W74" s="154">
        <v>58.2</v>
      </c>
      <c r="X74" s="154">
        <v>52.52</v>
      </c>
      <c r="Y74" s="154">
        <v>52.36</v>
      </c>
      <c r="Z74" s="154">
        <v>55.97</v>
      </c>
      <c r="AA74" s="154">
        <v>47.35</v>
      </c>
      <c r="AB74" s="154">
        <v>3.5433333333333299</v>
      </c>
      <c r="AC74" s="156">
        <v>5.7929493114954904E-3</v>
      </c>
      <c r="AD74" s="154">
        <v>127.766229924432</v>
      </c>
      <c r="AE74" s="154">
        <v>127.766229924432</v>
      </c>
      <c r="AF74" s="154">
        <v>127.766229924432</v>
      </c>
      <c r="AG74" s="154">
        <v>128.024955512155</v>
      </c>
      <c r="AH74" s="154">
        <v>125.374120457865</v>
      </c>
      <c r="AI74" s="154">
        <v>128.56974868276299</v>
      </c>
      <c r="AJ74" s="154">
        <v>97.4389408810774</v>
      </c>
      <c r="AK74" s="154">
        <v>86.0787576261786</v>
      </c>
      <c r="AL74" s="154">
        <v>98.237082066869306</v>
      </c>
      <c r="AM74" s="154">
        <v>98.337872100666701</v>
      </c>
      <c r="AN74" s="154">
        <v>101.120144534779</v>
      </c>
      <c r="AO74" s="154">
        <v>87.547379125450703</v>
      </c>
      <c r="AP74" s="154">
        <v>79.6847501812655</v>
      </c>
      <c r="AQ74" s="154">
        <v>125.213813869022</v>
      </c>
      <c r="AR74" s="154">
        <v>125.213813869022</v>
      </c>
      <c r="AS74" s="154">
        <v>125.213813869022</v>
      </c>
      <c r="AT74" s="154">
        <v>125.00967197937899</v>
      </c>
      <c r="AU74" s="154">
        <v>123.18104758416401</v>
      </c>
      <c r="AV74" s="154">
        <v>126.053193562217</v>
      </c>
      <c r="AW74" s="154">
        <v>93.910066194932696</v>
      </c>
      <c r="AX74" s="154">
        <v>84.470327232390503</v>
      </c>
      <c r="AY74" s="154">
        <v>94.379237783493096</v>
      </c>
      <c r="AZ74" s="154">
        <v>92.891351300591595</v>
      </c>
      <c r="BA74" s="154">
        <v>98.319783197831995</v>
      </c>
      <c r="BB74" s="154">
        <v>86.780068410834801</v>
      </c>
      <c r="BC74" s="154">
        <v>81.476943303830893</v>
      </c>
      <c r="BE74" s="157" t="e">
        <f>#N/A</f>
        <v>#N/A</v>
      </c>
      <c r="BF74" s="157" t="e">
        <f>#N/A</f>
        <v>#N/A</v>
      </c>
      <c r="BG74" s="157" t="e">
        <f>#N/A</f>
        <v>#N/A</v>
      </c>
      <c r="BH74" s="157" t="e">
        <f>#N/A</f>
        <v>#N/A</v>
      </c>
      <c r="BI74" s="157" t="e">
        <f>#N/A</f>
        <v>#N/A</v>
      </c>
      <c r="BJ74" s="157" t="e">
        <f>#N/A</f>
        <v>#N/A</v>
      </c>
      <c r="BK74" s="157" t="e">
        <f>#N/A</f>
        <v>#N/A</v>
      </c>
    </row>
    <row r="75" spans="1:63" x14ac:dyDescent="0.25">
      <c r="A75" s="152">
        <v>43647</v>
      </c>
      <c r="B75" t="s">
        <v>304</v>
      </c>
      <c r="C75">
        <v>2019</v>
      </c>
      <c r="D75" s="153">
        <v>162.664402061168</v>
      </c>
      <c r="E75" s="153">
        <v>180.69198990038601</v>
      </c>
      <c r="F75" s="153">
        <v>161.892595808267</v>
      </c>
      <c r="G75" s="153">
        <v>157.88470704625701</v>
      </c>
      <c r="H75" s="153">
        <v>156.73031905790401</v>
      </c>
      <c r="I75" s="153">
        <v>181.09342453999699</v>
      </c>
      <c r="J75" s="154">
        <v>163.472704541593</v>
      </c>
      <c r="K75" s="154">
        <v>181.75987799534801</v>
      </c>
      <c r="L75" s="154">
        <v>162.671754618237</v>
      </c>
      <c r="M75" s="154">
        <v>163.51706740269799</v>
      </c>
      <c r="N75" s="154">
        <v>154.259166747515</v>
      </c>
      <c r="O75" s="154">
        <v>179.936930436832</v>
      </c>
      <c r="P75" s="155">
        <v>6529.3333333333303</v>
      </c>
      <c r="Q75" s="155">
        <v>6529.3333333333303</v>
      </c>
      <c r="R75" s="155">
        <v>6529.3333333333303</v>
      </c>
      <c r="S75" s="155">
        <v>7727.0255691045704</v>
      </c>
      <c r="T75" s="155">
        <v>6317.3021760273004</v>
      </c>
      <c r="U75" s="155">
        <v>6075.4870565002802</v>
      </c>
      <c r="V75" s="154">
        <v>53.65</v>
      </c>
      <c r="W75" s="154">
        <v>59.62</v>
      </c>
      <c r="X75" s="154">
        <v>52.63</v>
      </c>
      <c r="Y75" s="154">
        <v>53.39</v>
      </c>
      <c r="Z75" s="154">
        <v>55.43</v>
      </c>
      <c r="AA75" s="154">
        <v>48.13</v>
      </c>
      <c r="AB75" s="154">
        <v>3.4766666666666701</v>
      </c>
      <c r="AC75" s="156">
        <v>5.7598354512609501E-3</v>
      </c>
      <c r="AD75" s="154">
        <v>126.28979723266799</v>
      </c>
      <c r="AE75" s="154">
        <v>126.28979723266799</v>
      </c>
      <c r="AF75" s="154">
        <v>126.28979723266799</v>
      </c>
      <c r="AG75" s="154">
        <v>125.49371748110499</v>
      </c>
      <c r="AH75" s="154">
        <v>124.406902228969</v>
      </c>
      <c r="AI75" s="154">
        <v>127.680333780129</v>
      </c>
      <c r="AJ75" s="154">
        <v>97.9685003423876</v>
      </c>
      <c r="AK75" s="154">
        <v>88.178960990940993</v>
      </c>
      <c r="AL75" s="154">
        <v>98.442833761982698</v>
      </c>
      <c r="AM75" s="154">
        <v>100.272326040004</v>
      </c>
      <c r="AN75" s="154">
        <v>100.14453477868101</v>
      </c>
      <c r="AO75" s="154">
        <v>88.989553480632296</v>
      </c>
      <c r="AP75" s="154">
        <v>79.229253414689197</v>
      </c>
      <c r="AQ75" s="154">
        <v>126.117540705187</v>
      </c>
      <c r="AR75" s="154">
        <v>126.117540705187</v>
      </c>
      <c r="AS75" s="154">
        <v>126.117540705187</v>
      </c>
      <c r="AT75" s="154">
        <v>126.01714877131199</v>
      </c>
      <c r="AU75" s="154">
        <v>123.897671641438</v>
      </c>
      <c r="AV75" s="154">
        <v>127.007438977398</v>
      </c>
      <c r="AW75" s="154">
        <v>95.658525450810302</v>
      </c>
      <c r="AX75" s="154">
        <v>86.041782214827194</v>
      </c>
      <c r="AY75" s="154">
        <v>96.137479541734905</v>
      </c>
      <c r="AZ75" s="154">
        <v>95.600525870973797</v>
      </c>
      <c r="BA75" s="154">
        <v>99.5709123757904</v>
      </c>
      <c r="BB75" s="154">
        <v>87.542756771748202</v>
      </c>
      <c r="BC75" s="154">
        <v>80.661758949537202</v>
      </c>
      <c r="BE75" s="157" t="e">
        <f>#N/A</f>
        <v>#N/A</v>
      </c>
      <c r="BF75" s="157" t="e">
        <f>#N/A</f>
        <v>#N/A</v>
      </c>
      <c r="BG75" s="157" t="e">
        <f>#N/A</f>
        <v>#N/A</v>
      </c>
      <c r="BH75" s="157" t="e">
        <f>#N/A</f>
        <v>#N/A</v>
      </c>
      <c r="BI75" s="157" t="e">
        <f>#N/A</f>
        <v>#N/A</v>
      </c>
      <c r="BJ75" s="157" t="e">
        <f>#N/A</f>
        <v>#N/A</v>
      </c>
      <c r="BK75" s="157" t="e">
        <f>#N/A</f>
        <v>#N/A</v>
      </c>
    </row>
    <row r="76" spans="1:63" x14ac:dyDescent="0.25">
      <c r="A76" s="152">
        <v>43739</v>
      </c>
      <c r="B76" t="s">
        <v>305</v>
      </c>
      <c r="C76">
        <v>2019</v>
      </c>
      <c r="D76" s="153">
        <v>166.738622840407</v>
      </c>
      <c r="E76" s="153">
        <v>191.24029063258399</v>
      </c>
      <c r="F76" s="153">
        <v>165.01019032931299</v>
      </c>
      <c r="G76" s="153">
        <v>161.92650746885499</v>
      </c>
      <c r="H76" s="153">
        <v>161.51120505179401</v>
      </c>
      <c r="I76" s="153">
        <v>180.75197273167399</v>
      </c>
      <c r="J76" s="154">
        <v>164.42272741964601</v>
      </c>
      <c r="K76" s="154">
        <v>183.887478653394</v>
      </c>
      <c r="L76" s="154">
        <v>163.45415968799901</v>
      </c>
      <c r="M76" s="154">
        <v>162.81527667482499</v>
      </c>
      <c r="N76" s="154">
        <v>156.16265591388</v>
      </c>
      <c r="O76" s="154">
        <v>181.88610799723401</v>
      </c>
      <c r="P76" s="155">
        <v>6638</v>
      </c>
      <c r="Q76" s="155">
        <v>6638</v>
      </c>
      <c r="R76" s="155">
        <v>6638</v>
      </c>
      <c r="S76" s="155">
        <v>7853.6704334691403</v>
      </c>
      <c r="T76" s="155">
        <v>6413.8671050785697</v>
      </c>
      <c r="U76" s="155">
        <v>6169.5678480747802</v>
      </c>
      <c r="V76" s="154">
        <v>55.06</v>
      </c>
      <c r="W76" s="154">
        <v>59.26</v>
      </c>
      <c r="X76" s="154">
        <v>54.32</v>
      </c>
      <c r="Y76" s="154">
        <v>54.75</v>
      </c>
      <c r="Z76" s="154">
        <v>56.51</v>
      </c>
      <c r="AA76" s="154">
        <v>50.67</v>
      </c>
      <c r="AB76" s="154">
        <v>3.0833333333333299</v>
      </c>
      <c r="AC76" s="156">
        <v>5.5663218515821997E-3</v>
      </c>
      <c r="AD76" s="154">
        <v>128.391618444524</v>
      </c>
      <c r="AE76" s="154">
        <v>128.391618444524</v>
      </c>
      <c r="AF76" s="154">
        <v>128.391618444524</v>
      </c>
      <c r="AG76" s="154">
        <v>127.550541893923</v>
      </c>
      <c r="AH76" s="154">
        <v>126.30855951122101</v>
      </c>
      <c r="AI76" s="154">
        <v>129.65750314265401</v>
      </c>
      <c r="AJ76" s="154">
        <v>100.54325496462</v>
      </c>
      <c r="AK76" s="154">
        <v>87.646515067480095</v>
      </c>
      <c r="AL76" s="154">
        <v>101.603927986907</v>
      </c>
      <c r="AM76" s="154">
        <v>102.826556484177</v>
      </c>
      <c r="AN76" s="154">
        <v>102.095754290876</v>
      </c>
      <c r="AO76" s="154">
        <v>93.685864842377697</v>
      </c>
      <c r="AP76" s="154">
        <v>76.567382575170697</v>
      </c>
      <c r="AQ76" s="154">
        <v>127.308471316942</v>
      </c>
      <c r="AR76" s="154">
        <v>127.308471316942</v>
      </c>
      <c r="AS76" s="154">
        <v>127.308471316942</v>
      </c>
      <c r="AT76" s="154">
        <v>127.31054723330099</v>
      </c>
      <c r="AU76" s="154">
        <v>124.894536182671</v>
      </c>
      <c r="AV76" s="154">
        <v>128.250948176598</v>
      </c>
      <c r="AW76" s="154">
        <v>97.817849805980401</v>
      </c>
      <c r="AX76" s="154">
        <v>87.4690330929932</v>
      </c>
      <c r="AY76" s="154">
        <v>98.410100537760101</v>
      </c>
      <c r="AZ76" s="154">
        <v>98.816790308949194</v>
      </c>
      <c r="BA76" s="154">
        <v>101.029810298103</v>
      </c>
      <c r="BB76" s="154">
        <v>89.128224091707494</v>
      </c>
      <c r="BC76" s="154">
        <v>79.169515377520099</v>
      </c>
      <c r="BE76" s="157" t="e">
        <f>#N/A</f>
        <v>#N/A</v>
      </c>
      <c r="BF76" s="157" t="e">
        <f>#N/A</f>
        <v>#N/A</v>
      </c>
      <c r="BG76" s="157" t="e">
        <f>#N/A</f>
        <v>#N/A</v>
      </c>
      <c r="BH76" s="157" t="e">
        <f>#N/A</f>
        <v>#N/A</v>
      </c>
      <c r="BI76" s="157" t="e">
        <f>#N/A</f>
        <v>#N/A</v>
      </c>
      <c r="BJ76" s="157" t="e">
        <f>#N/A</f>
        <v>#N/A</v>
      </c>
      <c r="BK76" s="157" t="e">
        <f>#N/A</f>
        <v>#N/A</v>
      </c>
    </row>
    <row r="77" spans="1:63" x14ac:dyDescent="0.25">
      <c r="A77" s="152">
        <v>43831</v>
      </c>
      <c r="B77" t="s">
        <v>306</v>
      </c>
      <c r="C77">
        <v>2020</v>
      </c>
      <c r="D77" s="153">
        <v>161.96346657700499</v>
      </c>
      <c r="E77" s="153">
        <v>192.188932225087</v>
      </c>
      <c r="F77" s="153">
        <v>159.28456437597899</v>
      </c>
      <c r="G77" s="153">
        <v>158.550674087316</v>
      </c>
      <c r="H77" s="153">
        <v>153.30276132644801</v>
      </c>
      <c r="I77" s="153">
        <v>180.837961570868</v>
      </c>
      <c r="J77" s="154">
        <v>163.970286391624</v>
      </c>
      <c r="K77" s="154">
        <v>187.578842620335</v>
      </c>
      <c r="L77" s="154">
        <v>162.34436195779301</v>
      </c>
      <c r="M77" s="154">
        <v>160.41520528087901</v>
      </c>
      <c r="N77" s="154">
        <v>156.76876731135701</v>
      </c>
      <c r="O77" s="154">
        <v>181.745665546211</v>
      </c>
      <c r="P77" s="155">
        <v>6766</v>
      </c>
      <c r="Q77" s="155">
        <v>6766</v>
      </c>
      <c r="R77" s="155">
        <v>6766</v>
      </c>
      <c r="S77" s="155">
        <v>8061.9376391982196</v>
      </c>
      <c r="T77" s="155">
        <v>6460.8420915311999</v>
      </c>
      <c r="U77" s="155">
        <v>6294.3091544941699</v>
      </c>
      <c r="V77" s="154">
        <v>56.58</v>
      </c>
      <c r="W77" s="154">
        <v>58.86</v>
      </c>
      <c r="X77" s="154">
        <v>56.17</v>
      </c>
      <c r="Y77" s="154">
        <v>56.21</v>
      </c>
      <c r="Z77" s="154">
        <v>58.73</v>
      </c>
      <c r="AA77" s="154">
        <v>50.6</v>
      </c>
      <c r="AB77" s="154">
        <v>3.3233333333333301</v>
      </c>
      <c r="AC77" s="156">
        <v>5.6840183335159899E-3</v>
      </c>
      <c r="AD77" s="154">
        <v>130.86738330757001</v>
      </c>
      <c r="AE77" s="154">
        <v>130.86738330757001</v>
      </c>
      <c r="AF77" s="154">
        <v>130.86738330757001</v>
      </c>
      <c r="AG77" s="154">
        <v>130.932985195372</v>
      </c>
      <c r="AH77" s="154">
        <v>127.23363993067601</v>
      </c>
      <c r="AI77" s="154">
        <v>132.27902327621399</v>
      </c>
      <c r="AJ77" s="154">
        <v>103.318876968729</v>
      </c>
      <c r="AK77" s="154">
        <v>87.054908485856899</v>
      </c>
      <c r="AL77" s="154">
        <v>105.06429740472301</v>
      </c>
      <c r="AM77" s="154">
        <v>105.56859799042201</v>
      </c>
      <c r="AN77" s="154">
        <v>106.106594399277</v>
      </c>
      <c r="AO77" s="154">
        <v>93.556438938707601</v>
      </c>
      <c r="AP77" s="154">
        <v>78.186353198907497</v>
      </c>
      <c r="AQ77" s="154">
        <v>128.32875722729801</v>
      </c>
      <c r="AR77" s="154">
        <v>128.32875722729801</v>
      </c>
      <c r="AS77" s="154">
        <v>128.32875722729801</v>
      </c>
      <c r="AT77" s="154">
        <v>128.000550020639</v>
      </c>
      <c r="AU77" s="154">
        <v>125.83080553218301</v>
      </c>
      <c r="AV77" s="154">
        <v>129.54665222044</v>
      </c>
      <c r="AW77" s="154">
        <v>99.817393289203395</v>
      </c>
      <c r="AX77" s="154">
        <v>87.2397855426142</v>
      </c>
      <c r="AY77" s="154">
        <v>100.83703530512</v>
      </c>
      <c r="AZ77" s="154">
        <v>101.751338153817</v>
      </c>
      <c r="BA77" s="154">
        <v>102.36675700090299</v>
      </c>
      <c r="BB77" s="154">
        <v>90.944809096792099</v>
      </c>
      <c r="BC77" s="154">
        <v>78.416934842508198</v>
      </c>
      <c r="BE77" s="157" t="e">
        <f>#N/A</f>
        <v>#N/A</v>
      </c>
      <c r="BF77" s="157" t="e">
        <f>#N/A</f>
        <v>#N/A</v>
      </c>
      <c r="BG77" s="157" t="e">
        <f>#N/A</f>
        <v>#N/A</v>
      </c>
      <c r="BH77" s="157" t="e">
        <f>#N/A</f>
        <v>#N/A</v>
      </c>
      <c r="BI77" s="157" t="e">
        <f>#N/A</f>
        <v>#N/A</v>
      </c>
      <c r="BJ77" s="157" t="e">
        <f>#N/A</f>
        <v>#N/A</v>
      </c>
      <c r="BK77" s="157" t="e">
        <f>#N/A</f>
        <v>#N/A</v>
      </c>
    </row>
    <row r="78" spans="1:63" x14ac:dyDescent="0.25">
      <c r="A78" s="152">
        <v>43922</v>
      </c>
      <c r="B78" t="s">
        <v>307</v>
      </c>
      <c r="C78">
        <v>2020</v>
      </c>
      <c r="D78" s="153">
        <v>154.76200712970601</v>
      </c>
      <c r="E78" s="153">
        <v>180.897948282096</v>
      </c>
      <c r="F78" s="153">
        <v>152.636535615783</v>
      </c>
      <c r="G78" s="153">
        <v>151.80094668345799</v>
      </c>
      <c r="H78" s="153">
        <v>146.825161248971</v>
      </c>
      <c r="I78" s="153">
        <v>167.372450455066</v>
      </c>
      <c r="J78" s="154">
        <v>161.53212465207201</v>
      </c>
      <c r="K78" s="154">
        <v>186.25479026003799</v>
      </c>
      <c r="L78" s="154">
        <v>159.70597153233601</v>
      </c>
      <c r="M78" s="154">
        <v>157.54070882147201</v>
      </c>
      <c r="N78" s="154">
        <v>154.59236167127901</v>
      </c>
      <c r="O78" s="154">
        <v>177.513952324401</v>
      </c>
      <c r="P78" s="155">
        <v>6683.6666666666697</v>
      </c>
      <c r="Q78" s="155">
        <v>6683.6666666666697</v>
      </c>
      <c r="R78" s="155">
        <v>6683.6666666666697</v>
      </c>
      <c r="S78" s="155">
        <v>7934.4994363021397</v>
      </c>
      <c r="T78" s="155">
        <v>6338.2991214549102</v>
      </c>
      <c r="U78" s="155">
        <v>6257.1741054151398</v>
      </c>
      <c r="V78" s="154">
        <v>57.59</v>
      </c>
      <c r="W78" s="154">
        <v>60.82</v>
      </c>
      <c r="X78" s="154">
        <v>57.01</v>
      </c>
      <c r="Y78" s="154">
        <v>56.89</v>
      </c>
      <c r="Z78" s="154">
        <v>59.23</v>
      </c>
      <c r="AA78" s="154">
        <v>53.51</v>
      </c>
      <c r="AB78" s="154">
        <v>3.5033333333333299</v>
      </c>
      <c r="AC78" s="156">
        <v>5.7730701340025104E-3</v>
      </c>
      <c r="AD78" s="154">
        <v>129.27489913785101</v>
      </c>
      <c r="AE78" s="154">
        <v>129.27489913785101</v>
      </c>
      <c r="AF78" s="154">
        <v>129.27489913785101</v>
      </c>
      <c r="AG78" s="154">
        <v>128.863276264359</v>
      </c>
      <c r="AH78" s="154">
        <v>124.82039597426299</v>
      </c>
      <c r="AI78" s="154">
        <v>131.49860593399001</v>
      </c>
      <c r="AJ78" s="154">
        <v>105.163204747775</v>
      </c>
      <c r="AK78" s="154">
        <v>89.953780735810696</v>
      </c>
      <c r="AL78" s="154">
        <v>106.63549216740699</v>
      </c>
      <c r="AM78" s="154">
        <v>106.845713212508</v>
      </c>
      <c r="AN78" s="154">
        <v>107.009936766034</v>
      </c>
      <c r="AO78" s="154">
        <v>98.936858648423794</v>
      </c>
      <c r="AP78" s="154">
        <v>79.411302718296398</v>
      </c>
      <c r="AQ78" s="154">
        <v>128.70592453065299</v>
      </c>
      <c r="AR78" s="154">
        <v>128.70592453065299</v>
      </c>
      <c r="AS78" s="154">
        <v>128.70592453065299</v>
      </c>
      <c r="AT78" s="154">
        <v>128.21013020869</v>
      </c>
      <c r="AU78" s="154">
        <v>125.692374411282</v>
      </c>
      <c r="AV78" s="154">
        <v>130.278866533247</v>
      </c>
      <c r="AW78" s="154">
        <v>101.748459255878</v>
      </c>
      <c r="AX78" s="154">
        <v>88.208541320022206</v>
      </c>
      <c r="AY78" s="154">
        <v>102.93663783025499</v>
      </c>
      <c r="AZ78" s="154">
        <v>103.87829843177801</v>
      </c>
      <c r="BA78" s="154">
        <v>103.839205058717</v>
      </c>
      <c r="BB78" s="154">
        <v>93.7921789775354</v>
      </c>
      <c r="BC78" s="154">
        <v>78.348572976765993</v>
      </c>
      <c r="BE78" s="157" t="e">
        <f>#N/A</f>
        <v>#N/A</v>
      </c>
      <c r="BF78" s="157" t="e">
        <f>#N/A</f>
        <v>#N/A</v>
      </c>
      <c r="BG78" s="157" t="e">
        <f>#N/A</f>
        <v>#N/A</v>
      </c>
      <c r="BH78" s="157" t="e">
        <f>#N/A</f>
        <v>#N/A</v>
      </c>
      <c r="BI78" s="157" t="e">
        <f>#N/A</f>
        <v>#N/A</v>
      </c>
      <c r="BJ78" s="157" t="e">
        <f>#N/A</f>
        <v>#N/A</v>
      </c>
      <c r="BK78" s="157" t="e">
        <f>#N/A</f>
        <v>#N/A</v>
      </c>
    </row>
    <row r="79" spans="1:63" x14ac:dyDescent="0.25">
      <c r="A79" s="152">
        <v>44013</v>
      </c>
      <c r="B79" t="s">
        <v>308</v>
      </c>
      <c r="C79">
        <v>2020</v>
      </c>
      <c r="D79" s="153">
        <v>157.49593978662699</v>
      </c>
      <c r="E79" s="153">
        <v>184.074525572406</v>
      </c>
      <c r="F79" s="153">
        <v>155.31353692692099</v>
      </c>
      <c r="G79" s="153">
        <v>154.035336434041</v>
      </c>
      <c r="H79" s="153">
        <v>149.20312813180101</v>
      </c>
      <c r="I79" s="153">
        <v>173.57738054376</v>
      </c>
      <c r="J79" s="154">
        <v>160.24000908343601</v>
      </c>
      <c r="K79" s="154">
        <v>187.100424178043</v>
      </c>
      <c r="L79" s="154">
        <v>158.061206811999</v>
      </c>
      <c r="M79" s="154">
        <v>156.578366168418</v>
      </c>
      <c r="N79" s="154">
        <v>152.710563939753</v>
      </c>
      <c r="O79" s="154">
        <v>175.634941325342</v>
      </c>
      <c r="P79" s="155">
        <v>6730.6666666666697</v>
      </c>
      <c r="Q79" s="155">
        <v>6730.6666666666697</v>
      </c>
      <c r="R79" s="155">
        <v>6730.6666666666697</v>
      </c>
      <c r="S79" s="155">
        <v>7944.1463232549504</v>
      </c>
      <c r="T79" s="155">
        <v>6431.8680627576596</v>
      </c>
      <c r="U79" s="155">
        <v>6312.7255816155202</v>
      </c>
      <c r="V79" s="154">
        <v>57.3</v>
      </c>
      <c r="W79" s="154">
        <v>60.52</v>
      </c>
      <c r="X79" s="154">
        <v>56.73</v>
      </c>
      <c r="Y79" s="154">
        <v>56.44</v>
      </c>
      <c r="Z79" s="154">
        <v>59.47</v>
      </c>
      <c r="AA79" s="154">
        <v>52.34</v>
      </c>
      <c r="AB79" s="154">
        <v>3.44</v>
      </c>
      <c r="AC79" s="156">
        <v>5.74166145889465E-3</v>
      </c>
      <c r="AD79" s="154">
        <v>130.18396904849999</v>
      </c>
      <c r="AE79" s="154">
        <v>130.18396904849999</v>
      </c>
      <c r="AF79" s="154">
        <v>130.18396904849999</v>
      </c>
      <c r="AG79" s="154">
        <v>129.01995022576901</v>
      </c>
      <c r="AH79" s="154">
        <v>126.66305314151001</v>
      </c>
      <c r="AI79" s="154">
        <v>132.666056536268</v>
      </c>
      <c r="AJ79" s="154">
        <v>104.633645286464</v>
      </c>
      <c r="AK79" s="154">
        <v>89.510075799593295</v>
      </c>
      <c r="AL79" s="154">
        <v>106.11176057984601</v>
      </c>
      <c r="AM79" s="154">
        <v>106.000563433186</v>
      </c>
      <c r="AN79" s="154">
        <v>107.443541102078</v>
      </c>
      <c r="AO79" s="154">
        <v>96.773597115651299</v>
      </c>
      <c r="AP79" s="154">
        <v>78.9792615774344</v>
      </c>
      <c r="AQ79" s="154">
        <v>129.679467484611</v>
      </c>
      <c r="AR79" s="154">
        <v>129.679467484611</v>
      </c>
      <c r="AS79" s="154">
        <v>129.679467484611</v>
      </c>
      <c r="AT79" s="154">
        <v>129.09168839485599</v>
      </c>
      <c r="AU79" s="154">
        <v>126.25641213941699</v>
      </c>
      <c r="AV79" s="154">
        <v>131.52529722228101</v>
      </c>
      <c r="AW79" s="154">
        <v>103.41474549189699</v>
      </c>
      <c r="AX79" s="154">
        <v>88.541320022185303</v>
      </c>
      <c r="AY79" s="154">
        <v>104.853869534721</v>
      </c>
      <c r="AZ79" s="154">
        <v>105.31035778007301</v>
      </c>
      <c r="BA79" s="154">
        <v>105.663956639566</v>
      </c>
      <c r="BB79" s="154">
        <v>95.738189886290101</v>
      </c>
      <c r="BC79" s="154">
        <v>78.286075017452305</v>
      </c>
      <c r="BE79" s="157" t="e">
        <f>#N/A</f>
        <v>#N/A</v>
      </c>
      <c r="BF79" s="157" t="e">
        <f>#N/A</f>
        <v>#N/A</v>
      </c>
      <c r="BG79" s="157" t="e">
        <f>#N/A</f>
        <v>#N/A</v>
      </c>
      <c r="BH79" s="157" t="e">
        <f>#N/A</f>
        <v>#N/A</v>
      </c>
      <c r="BI79" s="157" t="e">
        <f>#N/A</f>
        <v>#N/A</v>
      </c>
      <c r="BJ79" s="157" t="e">
        <f>#N/A</f>
        <v>#N/A</v>
      </c>
      <c r="BK79" s="157" t="e">
        <f>#N/A</f>
        <v>#N/A</v>
      </c>
    </row>
    <row r="80" spans="1:63" x14ac:dyDescent="0.25">
      <c r="A80" s="152">
        <v>44105</v>
      </c>
      <c r="B80" t="s">
        <v>309</v>
      </c>
      <c r="C80">
        <v>2020</v>
      </c>
      <c r="D80" s="153">
        <v>164.236974491002</v>
      </c>
      <c r="E80" s="153">
        <v>199.737510052169</v>
      </c>
      <c r="F80" s="153">
        <v>160.81704217391299</v>
      </c>
      <c r="G80" s="153">
        <v>160.81417785697599</v>
      </c>
      <c r="H80" s="153">
        <v>157.065710968536</v>
      </c>
      <c r="I80" s="153">
        <v>175.056307466204</v>
      </c>
      <c r="J80" s="154">
        <v>159.614596996085</v>
      </c>
      <c r="K80" s="154">
        <v>189.22472903293999</v>
      </c>
      <c r="L80" s="154">
        <v>157.01291977314901</v>
      </c>
      <c r="M80" s="154">
        <v>156.300283765448</v>
      </c>
      <c r="N80" s="154">
        <v>151.599190418939</v>
      </c>
      <c r="O80" s="154">
        <v>174.21102500897399</v>
      </c>
      <c r="P80" s="155">
        <v>6872.6666666666697</v>
      </c>
      <c r="Q80" s="155">
        <v>6872.6666666666697</v>
      </c>
      <c r="R80" s="155">
        <v>6872.6666666666697</v>
      </c>
      <c r="S80" s="155">
        <v>8168.8274853801204</v>
      </c>
      <c r="T80" s="155">
        <v>6521.0985163258001</v>
      </c>
      <c r="U80" s="155">
        <v>6426.05683606607</v>
      </c>
      <c r="V80" s="154">
        <v>58.54</v>
      </c>
      <c r="W80" s="154">
        <v>59.42</v>
      </c>
      <c r="X80" s="154">
        <v>58.37</v>
      </c>
      <c r="Y80" s="154">
        <v>58</v>
      </c>
      <c r="Z80" s="154">
        <v>59.76</v>
      </c>
      <c r="AA80" s="154">
        <v>55.12</v>
      </c>
      <c r="AB80" s="154">
        <v>2.95333333333333</v>
      </c>
      <c r="AC80" s="156">
        <v>5.5030709200361901E-3</v>
      </c>
      <c r="AD80" s="154">
        <v>132.93052069344199</v>
      </c>
      <c r="AE80" s="154">
        <v>132.93052069344199</v>
      </c>
      <c r="AF80" s="154">
        <v>132.93052069344199</v>
      </c>
      <c r="AG80" s="154">
        <v>132.66897067107499</v>
      </c>
      <c r="AH80" s="154">
        <v>128.42027228404601</v>
      </c>
      <c r="AI80" s="154">
        <v>135.04778696567999</v>
      </c>
      <c r="AJ80" s="154">
        <v>106.897968500342</v>
      </c>
      <c r="AK80" s="154">
        <v>87.883157700129402</v>
      </c>
      <c r="AL80" s="154">
        <v>109.179331306991</v>
      </c>
      <c r="AM80" s="154">
        <v>108.930416001503</v>
      </c>
      <c r="AN80" s="154">
        <v>107.967479674797</v>
      </c>
      <c r="AO80" s="154">
        <v>101.91365443283701</v>
      </c>
      <c r="AP80" s="154">
        <v>75.697336177738194</v>
      </c>
      <c r="AQ80" s="154">
        <v>130.81419304684101</v>
      </c>
      <c r="AR80" s="154">
        <v>130.81419304684101</v>
      </c>
      <c r="AS80" s="154">
        <v>130.81419304684101</v>
      </c>
      <c r="AT80" s="154">
        <v>130.37129558914401</v>
      </c>
      <c r="AU80" s="154">
        <v>126.784340332624</v>
      </c>
      <c r="AV80" s="154">
        <v>132.872868178038</v>
      </c>
      <c r="AW80" s="154">
        <v>105.00342387582801</v>
      </c>
      <c r="AX80" s="154">
        <v>88.600480680347601</v>
      </c>
      <c r="AY80" s="154">
        <v>106.74772036474199</v>
      </c>
      <c r="AZ80" s="154">
        <v>106.836322659405</v>
      </c>
      <c r="BA80" s="154">
        <v>107.131887985547</v>
      </c>
      <c r="BB80" s="154">
        <v>97.795137283905007</v>
      </c>
      <c r="BC80" s="154">
        <v>78.068563418094101</v>
      </c>
      <c r="BE80" s="157" t="e">
        <f>#N/A</f>
        <v>#N/A</v>
      </c>
      <c r="BF80" s="157" t="e">
        <f>#N/A</f>
        <v>#N/A</v>
      </c>
      <c r="BG80" s="157" t="e">
        <f>#N/A</f>
        <v>#N/A</v>
      </c>
      <c r="BH80" s="157" t="e">
        <f>#N/A</f>
        <v>#N/A</v>
      </c>
      <c r="BI80" s="157" t="e">
        <f>#N/A</f>
        <v>#N/A</v>
      </c>
      <c r="BJ80" s="157" t="e">
        <f>#N/A</f>
        <v>#N/A</v>
      </c>
      <c r="BK80" s="157" t="e">
        <f>#N/A</f>
        <v>#N/A</v>
      </c>
    </row>
    <row r="81" spans="1:63" x14ac:dyDescent="0.25">
      <c r="A81" s="152">
        <v>44197</v>
      </c>
      <c r="B81" t="s">
        <v>310</v>
      </c>
      <c r="C81">
        <v>2021</v>
      </c>
      <c r="D81" s="153">
        <v>163.01252182583201</v>
      </c>
      <c r="E81" s="153">
        <v>192.37085687409899</v>
      </c>
      <c r="F81" s="153">
        <v>160.59008891709499</v>
      </c>
      <c r="G81" s="153">
        <v>163.79159245058301</v>
      </c>
      <c r="H81" s="153">
        <v>150.49319757729299</v>
      </c>
      <c r="I81" s="153">
        <v>180.32667545188301</v>
      </c>
      <c r="J81" s="154">
        <v>159.87686080829201</v>
      </c>
      <c r="K81" s="154">
        <v>189.27021019519299</v>
      </c>
      <c r="L81" s="154">
        <v>157.33930090842799</v>
      </c>
      <c r="M81" s="154">
        <v>157.61051335626499</v>
      </c>
      <c r="N81" s="154">
        <v>150.89679948164999</v>
      </c>
      <c r="O81" s="154">
        <v>174.08320347922799</v>
      </c>
      <c r="P81" s="155">
        <v>7051.6666666666697</v>
      </c>
      <c r="Q81" s="155">
        <v>7051.6666666666697</v>
      </c>
      <c r="R81" s="155">
        <v>7051.6666666666697</v>
      </c>
      <c r="S81" s="155">
        <v>8490.6285612535594</v>
      </c>
      <c r="T81" s="155">
        <v>6664.4733042869402</v>
      </c>
      <c r="U81" s="155">
        <v>6552.9107439278096</v>
      </c>
      <c r="V81" s="154">
        <v>59.29</v>
      </c>
      <c r="W81" s="154">
        <v>62.02</v>
      </c>
      <c r="X81" s="154">
        <v>58.76</v>
      </c>
      <c r="Y81" s="154">
        <v>57.99</v>
      </c>
      <c r="Z81" s="154">
        <v>62.45</v>
      </c>
      <c r="AA81" s="154">
        <v>53.46</v>
      </c>
      <c r="AB81" s="154">
        <v>3.1866666666666701</v>
      </c>
      <c r="AC81" s="156">
        <v>5.6168502045211297E-3</v>
      </c>
      <c r="AD81" s="154">
        <v>136.39272311910801</v>
      </c>
      <c r="AE81" s="154">
        <v>136.39272311910801</v>
      </c>
      <c r="AF81" s="154">
        <v>136.39272311910801</v>
      </c>
      <c r="AG81" s="154">
        <v>137.89530426342699</v>
      </c>
      <c r="AH81" s="154">
        <v>131.24375812198301</v>
      </c>
      <c r="AI81" s="154">
        <v>137.71370480016401</v>
      </c>
      <c r="AJ81" s="154">
        <v>108.26751883131701</v>
      </c>
      <c r="AK81" s="154">
        <v>91.728600480680399</v>
      </c>
      <c r="AL81" s="154">
        <v>109.90881458966599</v>
      </c>
      <c r="AM81" s="154">
        <v>108.91163489529499</v>
      </c>
      <c r="AN81" s="154">
        <v>112.827461607949</v>
      </c>
      <c r="AO81" s="154">
        <v>98.844411574373694</v>
      </c>
      <c r="AP81" s="154">
        <v>77.262423902913696</v>
      </c>
      <c r="AQ81" s="154">
        <v>132.19552799972499</v>
      </c>
      <c r="AR81" s="154">
        <v>132.19552799972499</v>
      </c>
      <c r="AS81" s="154">
        <v>132.19552799972499</v>
      </c>
      <c r="AT81" s="154">
        <v>132.11187535615801</v>
      </c>
      <c r="AU81" s="154">
        <v>127.78686988045</v>
      </c>
      <c r="AV81" s="154">
        <v>134.23153855902501</v>
      </c>
      <c r="AW81" s="154">
        <v>106.240584341475</v>
      </c>
      <c r="AX81" s="154">
        <v>89.768903679053395</v>
      </c>
      <c r="AY81" s="154">
        <v>107.95884966097699</v>
      </c>
      <c r="AZ81" s="154">
        <v>107.672081885623</v>
      </c>
      <c r="BA81" s="154">
        <v>108.812104787715</v>
      </c>
      <c r="BB81" s="154">
        <v>99.117130442821505</v>
      </c>
      <c r="BC81" s="154">
        <v>77.837581094095697</v>
      </c>
      <c r="BE81" s="157" t="e">
        <f>#N/A</f>
        <v>#N/A</v>
      </c>
      <c r="BF81" s="157" t="e">
        <f>#N/A</f>
        <v>#N/A</v>
      </c>
      <c r="BG81" s="157" t="e">
        <f>#N/A</f>
        <v>#N/A</v>
      </c>
      <c r="BH81" s="157" t="e">
        <f>#N/A</f>
        <v>#N/A</v>
      </c>
      <c r="BI81" s="157" t="e">
        <f>#N/A</f>
        <v>#N/A</v>
      </c>
      <c r="BJ81" s="157" t="e">
        <f>#N/A</f>
        <v>#N/A</v>
      </c>
      <c r="BK81" s="157" t="e">
        <f>#N/A</f>
        <v>#N/A</v>
      </c>
    </row>
    <row r="82" spans="1:63" x14ac:dyDescent="0.25">
      <c r="A82" s="152">
        <v>44287</v>
      </c>
      <c r="B82" t="s">
        <v>311</v>
      </c>
      <c r="C82">
        <v>2021</v>
      </c>
      <c r="D82" s="153">
        <v>165.597279721142</v>
      </c>
      <c r="E82" s="153">
        <v>193.54254631036201</v>
      </c>
      <c r="F82" s="153">
        <v>163.489064250903</v>
      </c>
      <c r="G82" s="153">
        <v>162.74350126031899</v>
      </c>
      <c r="H82" s="153">
        <v>157.56538857325299</v>
      </c>
      <c r="I82" s="153">
        <v>180.18396639251199</v>
      </c>
      <c r="J82" s="154">
        <v>162.58567895615101</v>
      </c>
      <c r="K82" s="154">
        <v>192.43135970225899</v>
      </c>
      <c r="L82" s="154">
        <v>160.052433067208</v>
      </c>
      <c r="M82" s="154">
        <v>160.34615200048</v>
      </c>
      <c r="N82" s="154">
        <v>153.58185631272099</v>
      </c>
      <c r="O82" s="154">
        <v>177.28608246358999</v>
      </c>
      <c r="P82" s="155">
        <v>7120.3333333333303</v>
      </c>
      <c r="Q82" s="155">
        <v>7120.3333333333303</v>
      </c>
      <c r="R82" s="155">
        <v>7120.3333333333303</v>
      </c>
      <c r="S82" s="155">
        <v>8521.7957671957702</v>
      </c>
      <c r="T82" s="155">
        <v>6775.6093215839401</v>
      </c>
      <c r="U82" s="155">
        <v>6628.9794324188697</v>
      </c>
      <c r="V82" s="154">
        <v>61.39</v>
      </c>
      <c r="W82" s="154">
        <v>64.84</v>
      </c>
      <c r="X82" s="154">
        <v>60.71</v>
      </c>
      <c r="Y82" s="154">
        <v>61.02</v>
      </c>
      <c r="Z82" s="154">
        <v>63.17</v>
      </c>
      <c r="AA82" s="154">
        <v>56.38</v>
      </c>
      <c r="AB82" s="154">
        <v>2.7233333333333301</v>
      </c>
      <c r="AC82" s="156">
        <v>5.3920384062450801E-3</v>
      </c>
      <c r="AD82" s="154">
        <v>137.72086781126299</v>
      </c>
      <c r="AE82" s="154">
        <v>137.72086781126299</v>
      </c>
      <c r="AF82" s="154">
        <v>137.72086781126299</v>
      </c>
      <c r="AG82" s="154">
        <v>138.40148720564801</v>
      </c>
      <c r="AH82" s="154">
        <v>133.43236446892101</v>
      </c>
      <c r="AI82" s="154">
        <v>139.312338036715</v>
      </c>
      <c r="AJ82" s="154">
        <v>112.102259758046</v>
      </c>
      <c r="AK82" s="154">
        <v>95.8994268811241</v>
      </c>
      <c r="AL82" s="154">
        <v>113.55623100304</v>
      </c>
      <c r="AM82" s="154">
        <v>114.602310076064</v>
      </c>
      <c r="AN82" s="154">
        <v>114.12827461608001</v>
      </c>
      <c r="AO82" s="154">
        <v>104.24332069890001</v>
      </c>
      <c r="AP82" s="154">
        <v>74.170031579045101</v>
      </c>
      <c r="AQ82" s="154">
        <v>134.307020168078</v>
      </c>
      <c r="AR82" s="154">
        <v>134.307020168078</v>
      </c>
      <c r="AS82" s="154">
        <v>134.307020168078</v>
      </c>
      <c r="AT82" s="154">
        <v>134.49642809148</v>
      </c>
      <c r="AU82" s="154">
        <v>129.93986200411501</v>
      </c>
      <c r="AV82" s="154">
        <v>136.184971584707</v>
      </c>
      <c r="AW82" s="154">
        <v>107.975348094043</v>
      </c>
      <c r="AX82" s="154">
        <v>91.255315215381799</v>
      </c>
      <c r="AY82" s="154">
        <v>109.68903436988499</v>
      </c>
      <c r="AZ82" s="154">
        <v>109.611231101512</v>
      </c>
      <c r="BA82" s="154">
        <v>110.591689250226</v>
      </c>
      <c r="BB82" s="154">
        <v>100.443745955441</v>
      </c>
      <c r="BC82" s="154">
        <v>76.527263309282802</v>
      </c>
      <c r="BE82" s="157" t="e">
        <f>#N/A</f>
        <v>#N/A</v>
      </c>
      <c r="BF82" s="157" t="e">
        <f>#N/A</f>
        <v>#N/A</v>
      </c>
      <c r="BG82" s="157" t="e">
        <f>#N/A</f>
        <v>#N/A</v>
      </c>
      <c r="BH82" s="157" t="e">
        <f>#N/A</f>
        <v>#N/A</v>
      </c>
      <c r="BI82" s="157" t="e">
        <f>#N/A</f>
        <v>#N/A</v>
      </c>
      <c r="BJ82" s="157" t="e">
        <f>#N/A</f>
        <v>#N/A</v>
      </c>
      <c r="BK82" s="157" t="e">
        <f>#N/A</f>
        <v>#N/A</v>
      </c>
    </row>
    <row r="83" spans="1:63" x14ac:dyDescent="0.25">
      <c r="A83" s="152">
        <v>44378</v>
      </c>
      <c r="B83" t="s">
        <v>312</v>
      </c>
      <c r="C83">
        <v>2021</v>
      </c>
      <c r="D83" s="153">
        <v>158.460483068358</v>
      </c>
      <c r="E83" s="153">
        <v>186.10593708021599</v>
      </c>
      <c r="F83" s="153">
        <v>156.28637206672499</v>
      </c>
      <c r="G83" s="153">
        <v>155.808339377945</v>
      </c>
      <c r="H83" s="153">
        <v>149.85486569914099</v>
      </c>
      <c r="I83" s="153">
        <v>175.19239666791</v>
      </c>
      <c r="J83" s="154">
        <v>162.82681477658301</v>
      </c>
      <c r="K83" s="154">
        <v>192.93921257921099</v>
      </c>
      <c r="L83" s="154">
        <v>160.29564185215901</v>
      </c>
      <c r="M83" s="154">
        <v>160.789402736456</v>
      </c>
      <c r="N83" s="154">
        <v>153.74479070455601</v>
      </c>
      <c r="O83" s="154">
        <v>177.689836494627</v>
      </c>
      <c r="P83" s="155">
        <v>7090.6666666666697</v>
      </c>
      <c r="Q83" s="155">
        <v>7090.6666666666697</v>
      </c>
      <c r="R83" s="155">
        <v>7090.6666666666697</v>
      </c>
      <c r="S83" s="155">
        <v>8454.5462274176407</v>
      </c>
      <c r="T83" s="155">
        <v>6772.8445776634599</v>
      </c>
      <c r="U83" s="155">
        <v>6617.3215245613501</v>
      </c>
      <c r="V83" s="154">
        <v>62.47</v>
      </c>
      <c r="W83" s="154">
        <v>65.66</v>
      </c>
      <c r="X83" s="154">
        <v>61.84</v>
      </c>
      <c r="Y83" s="154">
        <v>61.83</v>
      </c>
      <c r="Z83" s="154">
        <v>64.92</v>
      </c>
      <c r="AA83" s="154">
        <v>56.6</v>
      </c>
      <c r="AB83" s="154">
        <v>2.9766666666666701</v>
      </c>
      <c r="AC83" s="156">
        <v>5.5143975360246499E-3</v>
      </c>
      <c r="AD83" s="154">
        <v>137.14705772581701</v>
      </c>
      <c r="AE83" s="154">
        <v>137.14705772581701</v>
      </c>
      <c r="AF83" s="154">
        <v>137.14705772581701</v>
      </c>
      <c r="AG83" s="154">
        <v>137.30929530461501</v>
      </c>
      <c r="AH83" s="154">
        <v>133.37791824852201</v>
      </c>
      <c r="AI83" s="154">
        <v>139.067339478972</v>
      </c>
      <c r="AJ83" s="154">
        <v>114.07441223465</v>
      </c>
      <c r="AK83" s="154">
        <v>97.112220373451706</v>
      </c>
      <c r="AL83" s="154">
        <v>115.669862052841</v>
      </c>
      <c r="AM83" s="154">
        <v>116.123579678843</v>
      </c>
      <c r="AN83" s="154">
        <v>117.28997289972899</v>
      </c>
      <c r="AO83" s="154">
        <v>104.65008782472</v>
      </c>
      <c r="AP83" s="154">
        <v>75.853139123165107</v>
      </c>
      <c r="AQ83" s="154">
        <v>136.047792337407</v>
      </c>
      <c r="AR83" s="154">
        <v>136.047792337407</v>
      </c>
      <c r="AS83" s="154">
        <v>136.047792337407</v>
      </c>
      <c r="AT83" s="154">
        <v>136.568764361192</v>
      </c>
      <c r="AU83" s="154">
        <v>131.61857828086801</v>
      </c>
      <c r="AV83" s="154">
        <v>137.78529232038301</v>
      </c>
      <c r="AW83" s="154">
        <v>110.33553983108899</v>
      </c>
      <c r="AX83" s="154">
        <v>93.155851358846405</v>
      </c>
      <c r="AY83" s="154">
        <v>112.078559738134</v>
      </c>
      <c r="AZ83" s="154">
        <v>112.14198516292601</v>
      </c>
      <c r="BA83" s="154">
        <v>113.053297199639</v>
      </c>
      <c r="BB83" s="154">
        <v>102.412868632708</v>
      </c>
      <c r="BC83" s="154">
        <v>75.745732695715503</v>
      </c>
      <c r="BE83" s="157" t="e">
        <f>#N/A</f>
        <v>#N/A</v>
      </c>
      <c r="BF83" s="157" t="e">
        <f>#N/A</f>
        <v>#N/A</v>
      </c>
      <c r="BG83" s="157" t="e">
        <f>#N/A</f>
        <v>#N/A</v>
      </c>
      <c r="BH83" s="157" t="e">
        <f>#N/A</f>
        <v>#N/A</v>
      </c>
      <c r="BI83" s="157" t="e">
        <f>#N/A</f>
        <v>#N/A</v>
      </c>
      <c r="BJ83" s="157" t="e">
        <f>#N/A</f>
        <v>#N/A</v>
      </c>
      <c r="BK83" s="157" t="e">
        <f>#N/A</f>
        <v>#N/A</v>
      </c>
    </row>
    <row r="84" spans="1:63" x14ac:dyDescent="0.25">
      <c r="A84" s="152">
        <v>44470</v>
      </c>
      <c r="B84" t="s">
        <v>313</v>
      </c>
      <c r="C84">
        <v>2021</v>
      </c>
      <c r="D84" s="153">
        <v>157.11626263945101</v>
      </c>
      <c r="E84" s="153">
        <v>182.98623515177599</v>
      </c>
      <c r="F84" s="153">
        <v>155.23871269675899</v>
      </c>
      <c r="G84" s="153">
        <v>154.14937786012601</v>
      </c>
      <c r="H84" s="153">
        <v>147.52228477092001</v>
      </c>
      <c r="I84" s="153">
        <v>176.41027858218001</v>
      </c>
      <c r="J84" s="154">
        <v>161.04663681369601</v>
      </c>
      <c r="K84" s="154">
        <v>188.75139385411299</v>
      </c>
      <c r="L84" s="154">
        <v>158.90105948287101</v>
      </c>
      <c r="M84" s="154">
        <v>159.12320273724299</v>
      </c>
      <c r="N84" s="154">
        <v>151.35893415515201</v>
      </c>
      <c r="O84" s="154">
        <v>178.02832927362101</v>
      </c>
      <c r="P84" s="155">
        <v>7251</v>
      </c>
      <c r="Q84" s="155">
        <v>7251</v>
      </c>
      <c r="R84" s="155">
        <v>7251</v>
      </c>
      <c r="S84" s="155">
        <v>8645.4230769230799</v>
      </c>
      <c r="T84" s="155">
        <v>6908.1588433513398</v>
      </c>
      <c r="U84" s="155">
        <v>6762.4891150101303</v>
      </c>
      <c r="V84" s="154">
        <v>64.09</v>
      </c>
      <c r="W84" s="154">
        <v>67.930000000000007</v>
      </c>
      <c r="X84" s="154">
        <v>63.33</v>
      </c>
      <c r="Y84" s="154">
        <v>63.57</v>
      </c>
      <c r="Z84" s="154">
        <v>66.91</v>
      </c>
      <c r="AA84" s="154">
        <v>57.14</v>
      </c>
      <c r="AB84" s="154">
        <v>3.0366666666666702</v>
      </c>
      <c r="AC84" s="156">
        <v>5.5435756306598501E-3</v>
      </c>
      <c r="AD84" s="154">
        <v>140.24821110895499</v>
      </c>
      <c r="AE84" s="154">
        <v>140.24821110895499</v>
      </c>
      <c r="AF84" s="154">
        <v>140.24821110895499</v>
      </c>
      <c r="AG84" s="154">
        <v>140.40930386693901</v>
      </c>
      <c r="AH84" s="154">
        <v>136.04266787621901</v>
      </c>
      <c r="AI84" s="154">
        <v>142.11813132992799</v>
      </c>
      <c r="AJ84" s="154">
        <v>117.032640949555</v>
      </c>
      <c r="AK84" s="154">
        <v>100.46958772416301</v>
      </c>
      <c r="AL84" s="154">
        <v>118.45686228664999</v>
      </c>
      <c r="AM84" s="154">
        <v>119.391492158888</v>
      </c>
      <c r="AN84" s="154">
        <v>120.885275519422</v>
      </c>
      <c r="AO84" s="154">
        <v>105.648516224462</v>
      </c>
      <c r="AP84" s="154">
        <v>76.254497577511799</v>
      </c>
      <c r="AQ84" s="154">
        <v>137.87721494128601</v>
      </c>
      <c r="AR84" s="154">
        <v>137.87721494128601</v>
      </c>
      <c r="AS84" s="154">
        <v>137.87721494128601</v>
      </c>
      <c r="AT84" s="154">
        <v>138.50384766015799</v>
      </c>
      <c r="AU84" s="154">
        <v>133.524177178911</v>
      </c>
      <c r="AV84" s="154">
        <v>139.55287841144499</v>
      </c>
      <c r="AW84" s="154">
        <v>112.869207943392</v>
      </c>
      <c r="AX84" s="154">
        <v>96.302458864854898</v>
      </c>
      <c r="AY84" s="154">
        <v>114.39794248304899</v>
      </c>
      <c r="AZ84" s="154">
        <v>114.757254202273</v>
      </c>
      <c r="BA84" s="154">
        <v>116.282746160795</v>
      </c>
      <c r="BB84" s="154">
        <v>103.34658408061399</v>
      </c>
      <c r="BC84" s="154">
        <v>75.885023045658897</v>
      </c>
      <c r="BE84" s="157" t="e">
        <f>#N/A</f>
        <v>#N/A</v>
      </c>
      <c r="BF84" s="157" t="e">
        <f>#N/A</f>
        <v>#N/A</v>
      </c>
      <c r="BG84" s="157" t="e">
        <f>#N/A</f>
        <v>#N/A</v>
      </c>
      <c r="BH84" s="157" t="e">
        <f>#N/A</f>
        <v>#N/A</v>
      </c>
      <c r="BI84" s="157" t="e">
        <f>#N/A</f>
        <v>#N/A</v>
      </c>
      <c r="BJ84" s="157" t="e">
        <f>#N/A</f>
        <v>#N/A</v>
      </c>
      <c r="BK84" s="157" t="e">
        <f>#N/A</f>
        <v>#N/A</v>
      </c>
    </row>
    <row r="85" spans="1:63" x14ac:dyDescent="0.25">
      <c r="A85" s="152">
        <v>44562</v>
      </c>
      <c r="B85" t="s">
        <v>314</v>
      </c>
      <c r="C85">
        <v>2022</v>
      </c>
      <c r="D85" s="153">
        <v>155.25444764808501</v>
      </c>
      <c r="E85" s="153">
        <v>173.27801175041799</v>
      </c>
      <c r="F85" s="153">
        <v>154.77052466286</v>
      </c>
      <c r="G85" s="153">
        <v>151.31883078400099</v>
      </c>
      <c r="H85" s="153">
        <v>146.306615536972</v>
      </c>
      <c r="I85" s="153">
        <v>171.57497713271101</v>
      </c>
      <c r="J85" s="154">
        <v>159.10711826925899</v>
      </c>
      <c r="K85" s="154">
        <v>183.97818257319301</v>
      </c>
      <c r="L85" s="154">
        <v>157.44616841931199</v>
      </c>
      <c r="M85" s="154">
        <v>156.00501232059801</v>
      </c>
      <c r="N85" s="154">
        <v>150.31228864507199</v>
      </c>
      <c r="O85" s="154">
        <v>175.84040469382799</v>
      </c>
      <c r="P85" s="155">
        <v>7479</v>
      </c>
      <c r="Q85" s="155">
        <v>7479</v>
      </c>
      <c r="R85" s="155">
        <v>7479</v>
      </c>
      <c r="S85" s="155">
        <v>8962.7492447129898</v>
      </c>
      <c r="T85" s="155">
        <v>7065.3646803231604</v>
      </c>
      <c r="U85" s="155">
        <v>6955.7639570046204</v>
      </c>
      <c r="V85" s="154">
        <v>67.430000000000007</v>
      </c>
      <c r="W85" s="154">
        <v>74.58</v>
      </c>
      <c r="X85" s="154">
        <v>66.040000000000006</v>
      </c>
      <c r="Y85" s="154">
        <v>67.67</v>
      </c>
      <c r="Z85" s="154">
        <v>69.55</v>
      </c>
      <c r="AA85" s="154">
        <v>60.91</v>
      </c>
      <c r="AB85" s="154">
        <v>2.9466666666666699</v>
      </c>
      <c r="AC85" s="156">
        <v>5.4998368480694698E-3</v>
      </c>
      <c r="AD85" s="154">
        <v>144.65816727125599</v>
      </c>
      <c r="AE85" s="154">
        <v>144.65816727125599</v>
      </c>
      <c r="AF85" s="154">
        <v>144.65816727125599</v>
      </c>
      <c r="AG85" s="154">
        <v>145.562961001091</v>
      </c>
      <c r="AH85" s="154">
        <v>139.13852915450201</v>
      </c>
      <c r="AI85" s="154">
        <v>146.17992853361901</v>
      </c>
      <c r="AJ85" s="154">
        <v>123.131705090162</v>
      </c>
      <c r="AK85" s="154">
        <v>110.30504714365</v>
      </c>
      <c r="AL85" s="154">
        <v>123.525835866261</v>
      </c>
      <c r="AM85" s="154">
        <v>127.091745703822</v>
      </c>
      <c r="AN85" s="154">
        <v>125.654923215899</v>
      </c>
      <c r="AO85" s="154">
        <v>112.61902560784</v>
      </c>
      <c r="AP85" s="154">
        <v>75.652849992398103</v>
      </c>
      <c r="AQ85" s="154">
        <v>139.94357597932299</v>
      </c>
      <c r="AR85" s="154">
        <v>139.94357597932299</v>
      </c>
      <c r="AS85" s="154">
        <v>139.94357597932299</v>
      </c>
      <c r="AT85" s="154">
        <v>140.420761844574</v>
      </c>
      <c r="AU85" s="154">
        <v>135.497869937041</v>
      </c>
      <c r="AV85" s="154">
        <v>141.669434344808</v>
      </c>
      <c r="AW85" s="154">
        <v>116.58525450810301</v>
      </c>
      <c r="AX85" s="154">
        <v>100.946570530597</v>
      </c>
      <c r="AY85" s="154">
        <v>117.80219780219799</v>
      </c>
      <c r="AZ85" s="154">
        <v>119.302281904404</v>
      </c>
      <c r="BA85" s="154">
        <v>119.489611562782</v>
      </c>
      <c r="BB85" s="154">
        <v>106.79023758898001</v>
      </c>
      <c r="BC85" s="154">
        <v>75.482629568030006</v>
      </c>
      <c r="BE85" s="157" t="e">
        <f>#N/A</f>
        <v>#N/A</v>
      </c>
      <c r="BF85" s="157" t="e">
        <f>#N/A</f>
        <v>#N/A</v>
      </c>
      <c r="BG85" s="157" t="e">
        <f>#N/A</f>
        <v>#N/A</v>
      </c>
      <c r="BH85" s="157" t="e">
        <f>#N/A</f>
        <v>#N/A</v>
      </c>
      <c r="BI85" s="157" t="e">
        <f>#N/A</f>
        <v>#N/A</v>
      </c>
      <c r="BJ85" s="157" t="e">
        <f>#N/A</f>
        <v>#N/A</v>
      </c>
      <c r="BK85" s="157" t="e">
        <f>#N/A</f>
        <v>#N/A</v>
      </c>
    </row>
    <row r="86" spans="1:63" x14ac:dyDescent="0.25">
      <c r="A86" s="152">
        <v>44652</v>
      </c>
      <c r="B86" t="s">
        <v>315</v>
      </c>
      <c r="C86">
        <v>2022</v>
      </c>
      <c r="D86" s="153">
        <v>159.67318474273301</v>
      </c>
      <c r="E86" s="153">
        <v>184.05382108242901</v>
      </c>
      <c r="F86" s="153">
        <v>158.09121961516399</v>
      </c>
      <c r="G86" s="153">
        <v>154.129785537407</v>
      </c>
      <c r="H86" s="153">
        <v>153.60127883934001</v>
      </c>
      <c r="I86" s="153">
        <v>172.32304662954601</v>
      </c>
      <c r="J86" s="154">
        <v>157.62609452465699</v>
      </c>
      <c r="K86" s="154">
        <v>181.60600126621</v>
      </c>
      <c r="L86" s="154">
        <v>156.096707260377</v>
      </c>
      <c r="M86" s="154">
        <v>153.85158338987</v>
      </c>
      <c r="N86" s="154">
        <v>149.321261211593</v>
      </c>
      <c r="O86" s="154">
        <v>173.87517475308701</v>
      </c>
      <c r="P86" s="155">
        <v>7649.3333333333303</v>
      </c>
      <c r="Q86" s="155">
        <v>7649.3333333333303</v>
      </c>
      <c r="R86" s="155">
        <v>7649.3333333333303</v>
      </c>
      <c r="S86" s="155">
        <v>9111.3733990147794</v>
      </c>
      <c r="T86" s="155">
        <v>7302.3883940222504</v>
      </c>
      <c r="U86" s="155">
        <v>7131.3871272449096</v>
      </c>
      <c r="V86" s="154">
        <v>69.8</v>
      </c>
      <c r="W86" s="154">
        <v>74.75</v>
      </c>
      <c r="X86" s="154">
        <v>68.83</v>
      </c>
      <c r="Y86" s="154">
        <v>70.3</v>
      </c>
      <c r="Z86" s="154">
        <v>71.27</v>
      </c>
      <c r="AA86" s="154">
        <v>64.72</v>
      </c>
      <c r="AB86" s="154">
        <v>2.4966666666666701</v>
      </c>
      <c r="AC86" s="156">
        <v>5.2837183531769197E-3</v>
      </c>
      <c r="AD86" s="154">
        <v>147.95273978431999</v>
      </c>
      <c r="AE86" s="154">
        <v>147.95273978431999</v>
      </c>
      <c r="AF86" s="154">
        <v>147.95273978431999</v>
      </c>
      <c r="AG86" s="154">
        <v>147.976748488141</v>
      </c>
      <c r="AH86" s="154">
        <v>143.806247296593</v>
      </c>
      <c r="AI86" s="154">
        <v>149.87076431143799</v>
      </c>
      <c r="AJ86" s="154">
        <v>127.45948413604199</v>
      </c>
      <c r="AK86" s="154">
        <v>110.556479940839</v>
      </c>
      <c r="AL86" s="154">
        <v>128.744447042319</v>
      </c>
      <c r="AM86" s="154">
        <v>132.031176636304</v>
      </c>
      <c r="AN86" s="154">
        <v>128.76242095754299</v>
      </c>
      <c r="AO86" s="154">
        <v>119.663492650458</v>
      </c>
      <c r="AP86" s="154">
        <v>72.680038157002002</v>
      </c>
      <c r="AQ86" s="154">
        <v>142.501543972587</v>
      </c>
      <c r="AR86" s="154">
        <v>142.501543972587</v>
      </c>
      <c r="AS86" s="154">
        <v>142.501543972587</v>
      </c>
      <c r="AT86" s="154">
        <v>142.81457716519699</v>
      </c>
      <c r="AU86" s="154">
        <v>138.091340643959</v>
      </c>
      <c r="AV86" s="154">
        <v>144.30904091348901</v>
      </c>
      <c r="AW86" s="154">
        <v>120.424560602602</v>
      </c>
      <c r="AX86" s="154">
        <v>104.61083379552601</v>
      </c>
      <c r="AY86" s="154">
        <v>121.599251812018</v>
      </c>
      <c r="AZ86" s="154">
        <v>123.659498544464</v>
      </c>
      <c r="BA86" s="154">
        <v>123.148148148148</v>
      </c>
      <c r="BB86" s="154">
        <v>110.64528057686999</v>
      </c>
      <c r="BC86" s="154">
        <v>75.110131212519207</v>
      </c>
      <c r="BE86" s="157" t="e">
        <f>#N/A</f>
        <v>#N/A</v>
      </c>
      <c r="BF86" s="157" t="e">
        <f>#N/A</f>
        <v>#N/A</v>
      </c>
      <c r="BG86" s="157" t="e">
        <f>#N/A</f>
        <v>#N/A</v>
      </c>
      <c r="BH86" s="157" t="e">
        <f>#N/A</f>
        <v>#N/A</v>
      </c>
      <c r="BI86" s="157" t="e">
        <f>#N/A</f>
        <v>#N/A</v>
      </c>
      <c r="BJ86" s="157" t="e">
        <f>#N/A</f>
        <v>#N/A</v>
      </c>
      <c r="BK86" s="157" t="e">
        <f>#N/A</f>
        <v>#N/A</v>
      </c>
    </row>
    <row r="87" spans="1:63" x14ac:dyDescent="0.25">
      <c r="A87" s="152">
        <v>44743</v>
      </c>
      <c r="B87" t="s">
        <v>316</v>
      </c>
      <c r="C87">
        <v>2022</v>
      </c>
      <c r="D87" s="153">
        <v>148.09573331147101</v>
      </c>
      <c r="E87" s="153">
        <v>171.19039059895101</v>
      </c>
      <c r="F87" s="153">
        <v>146.552459878918</v>
      </c>
      <c r="G87" s="153">
        <v>139.26193510856999</v>
      </c>
      <c r="H87" s="153">
        <v>143.04713505052499</v>
      </c>
      <c r="I87" s="153">
        <v>166.79680347916499</v>
      </c>
      <c r="J87" s="154">
        <v>155.03490708543501</v>
      </c>
      <c r="K87" s="154">
        <v>177.87711464589299</v>
      </c>
      <c r="L87" s="154">
        <v>153.66322921342501</v>
      </c>
      <c r="M87" s="154">
        <v>149.714982322526</v>
      </c>
      <c r="N87" s="154">
        <v>147.61932854943899</v>
      </c>
      <c r="O87" s="154">
        <v>171.77627645590101</v>
      </c>
      <c r="P87" s="155">
        <v>7626</v>
      </c>
      <c r="Q87" s="155">
        <v>7626</v>
      </c>
      <c r="R87" s="155">
        <v>7626</v>
      </c>
      <c r="S87" s="155">
        <v>8967.3320158102797</v>
      </c>
      <c r="T87" s="155">
        <v>7314.8556435395103</v>
      </c>
      <c r="U87" s="155">
        <v>7152.9211474336398</v>
      </c>
      <c r="V87" s="154">
        <v>71.72</v>
      </c>
      <c r="W87" s="154">
        <v>76.59</v>
      </c>
      <c r="X87" s="154">
        <v>70.760000000000005</v>
      </c>
      <c r="Y87" s="154">
        <v>73.2</v>
      </c>
      <c r="Z87" s="154">
        <v>73.28</v>
      </c>
      <c r="AA87" s="154">
        <v>64.11</v>
      </c>
      <c r="AB87" s="154">
        <v>3.0033333333333299</v>
      </c>
      <c r="AC87" s="156">
        <v>5.5273562517639601E-3</v>
      </c>
      <c r="AD87" s="154">
        <v>147.50142848115999</v>
      </c>
      <c r="AE87" s="154">
        <v>147.50142848115999</v>
      </c>
      <c r="AF87" s="154">
        <v>147.50142848115999</v>
      </c>
      <c r="AG87" s="154">
        <v>145.63738924986799</v>
      </c>
      <c r="AH87" s="154">
        <v>144.05176537512401</v>
      </c>
      <c r="AI87" s="154">
        <v>150.32331582866701</v>
      </c>
      <c r="AJ87" s="154">
        <v>130.965532983337</v>
      </c>
      <c r="AK87" s="154">
        <v>113.277870216306</v>
      </c>
      <c r="AL87" s="154">
        <v>132.354454056582</v>
      </c>
      <c r="AM87" s="154">
        <v>137.477697436379</v>
      </c>
      <c r="AN87" s="154">
        <v>132.393857271906</v>
      </c>
      <c r="AO87" s="154">
        <v>118.535638347046</v>
      </c>
      <c r="AP87" s="154">
        <v>76.031392370488902</v>
      </c>
      <c r="AQ87" s="154">
        <v>145.090136661423</v>
      </c>
      <c r="AR87" s="154">
        <v>145.090136661423</v>
      </c>
      <c r="AS87" s="154">
        <v>145.090136661423</v>
      </c>
      <c r="AT87" s="154">
        <v>144.89660065151</v>
      </c>
      <c r="AU87" s="154">
        <v>140.75980242560999</v>
      </c>
      <c r="AV87" s="154">
        <v>147.12303500091301</v>
      </c>
      <c r="AW87" s="154">
        <v>124.64734078977401</v>
      </c>
      <c r="AX87" s="154">
        <v>108.65224625624001</v>
      </c>
      <c r="AY87" s="154">
        <v>125.770399812953</v>
      </c>
      <c r="AZ87" s="154">
        <v>128.998027983848</v>
      </c>
      <c r="BA87" s="154">
        <v>126.924119241192</v>
      </c>
      <c r="BB87" s="154">
        <v>114.116668207451</v>
      </c>
      <c r="BC87" s="154">
        <v>75.154694524350205</v>
      </c>
      <c r="BE87" s="157" t="e">
        <f>#N/A</f>
        <v>#N/A</v>
      </c>
      <c r="BF87" s="157" t="e">
        <f>#N/A</f>
        <v>#N/A</v>
      </c>
      <c r="BG87" s="157" t="e">
        <f>#N/A</f>
        <v>#N/A</v>
      </c>
      <c r="BH87" s="157" t="e">
        <f>#N/A</f>
        <v>#N/A</v>
      </c>
      <c r="BI87" s="157" t="e">
        <f>#N/A</f>
        <v>#N/A</v>
      </c>
      <c r="BJ87" s="157" t="e">
        <f>#N/A</f>
        <v>#N/A</v>
      </c>
      <c r="BK87" s="157" t="e">
        <f>#N/A</f>
        <v>#N/A</v>
      </c>
    </row>
    <row r="88" spans="1:63" x14ac:dyDescent="0.25">
      <c r="A88" s="152">
        <v>44835</v>
      </c>
      <c r="B88" t="s">
        <v>317</v>
      </c>
      <c r="C88">
        <v>2022</v>
      </c>
      <c r="D88" s="153">
        <v>140.25438986546001</v>
      </c>
      <c r="E88" s="153">
        <v>164.51015442282099</v>
      </c>
      <c r="F88" s="153">
        <v>138.35624901957101</v>
      </c>
      <c r="G88" s="153">
        <v>130.19850861621401</v>
      </c>
      <c r="H88" s="153">
        <v>136.680424214249</v>
      </c>
      <c r="I88" s="153">
        <v>157.52194106268499</v>
      </c>
      <c r="J88" s="154">
        <v>150.81943889193701</v>
      </c>
      <c r="K88" s="154">
        <v>173.258094463655</v>
      </c>
      <c r="L88" s="154">
        <v>149.44261329412799</v>
      </c>
      <c r="M88" s="154">
        <v>143.72726501154801</v>
      </c>
      <c r="N88" s="154">
        <v>144.90886341027101</v>
      </c>
      <c r="O88" s="154">
        <v>167.05419207602699</v>
      </c>
      <c r="P88" s="155">
        <v>7845.6666666666697</v>
      </c>
      <c r="Q88" s="155">
        <v>7845.6666666666697</v>
      </c>
      <c r="R88" s="155">
        <v>7845.6666666666697</v>
      </c>
      <c r="S88" s="155">
        <v>9262.5593980147296</v>
      </c>
      <c r="T88" s="155">
        <v>7496.4209219616996</v>
      </c>
      <c r="U88" s="155">
        <v>7348.5787060466</v>
      </c>
      <c r="V88" s="154">
        <v>74.959999999999994</v>
      </c>
      <c r="W88" s="154">
        <v>78.89</v>
      </c>
      <c r="X88" s="154">
        <v>74.19</v>
      </c>
      <c r="Y88" s="154">
        <v>77.81</v>
      </c>
      <c r="Z88" s="154">
        <v>75.62</v>
      </c>
      <c r="AA88" s="154">
        <v>67.099999999999994</v>
      </c>
      <c r="AB88" s="154">
        <v>3.4466666666666699</v>
      </c>
      <c r="AC88" s="156">
        <v>5.74496377793205E-3</v>
      </c>
      <c r="AD88" s="154">
        <v>151.75020203519</v>
      </c>
      <c r="AE88" s="154">
        <v>151.75020203519</v>
      </c>
      <c r="AF88" s="154">
        <v>151.75020203519</v>
      </c>
      <c r="AG88" s="154">
        <v>150.43214259495701</v>
      </c>
      <c r="AH88" s="154">
        <v>147.62733817684301</v>
      </c>
      <c r="AI88" s="154">
        <v>154.43518738036099</v>
      </c>
      <c r="AJ88" s="154">
        <v>136.881990413148</v>
      </c>
      <c r="AK88" s="154">
        <v>116.67960806064001</v>
      </c>
      <c r="AL88" s="154">
        <v>138.77016600420899</v>
      </c>
      <c r="AM88" s="154">
        <v>146.135787397878</v>
      </c>
      <c r="AN88" s="154">
        <v>136.62149954832901</v>
      </c>
      <c r="AO88" s="154">
        <v>124.06397337524299</v>
      </c>
      <c r="AP88" s="154">
        <v>79.024686533422198</v>
      </c>
      <c r="AQ88" s="154">
        <v>147.965634392981</v>
      </c>
      <c r="AR88" s="154">
        <v>147.965634392981</v>
      </c>
      <c r="AS88" s="154">
        <v>147.965634392981</v>
      </c>
      <c r="AT88" s="154">
        <v>147.40231033351401</v>
      </c>
      <c r="AU88" s="154">
        <v>143.655970000765</v>
      </c>
      <c r="AV88" s="154">
        <v>150.20229901352101</v>
      </c>
      <c r="AW88" s="154">
        <v>129.60967815567199</v>
      </c>
      <c r="AX88" s="154">
        <v>112.704751340359</v>
      </c>
      <c r="AY88" s="154">
        <v>130.84872574234299</v>
      </c>
      <c r="AZ88" s="154">
        <v>135.684101793596</v>
      </c>
      <c r="BA88" s="154">
        <v>130.858175248419</v>
      </c>
      <c r="BB88" s="154">
        <v>118.720532495147</v>
      </c>
      <c r="BC88" s="154">
        <v>75.847241763327801</v>
      </c>
      <c r="BE88" s="157" t="e">
        <f>#N/A</f>
        <v>#N/A</v>
      </c>
      <c r="BF88" s="157" t="e">
        <f>#N/A</f>
        <v>#N/A</v>
      </c>
      <c r="BG88" s="157" t="e">
        <f>#N/A</f>
        <v>#N/A</v>
      </c>
      <c r="BH88" s="157" t="e">
        <f>#N/A</f>
        <v>#N/A</v>
      </c>
      <c r="BI88" s="157" t="e">
        <f>#N/A</f>
        <v>#N/A</v>
      </c>
      <c r="BJ88" s="157" t="e">
        <f>#N/A</f>
        <v>#N/A</v>
      </c>
      <c r="BK88" s="157" t="e">
        <f>#N/A</f>
        <v>#N/A</v>
      </c>
    </row>
    <row r="89" spans="1:63" x14ac:dyDescent="0.25">
      <c r="A89" s="152">
        <v>44927</v>
      </c>
      <c r="B89" t="s">
        <v>318</v>
      </c>
      <c r="C89">
        <v>2023</v>
      </c>
      <c r="D89" s="153">
        <v>142.70913995249899</v>
      </c>
      <c r="E89" s="153">
        <v>167.92225983155299</v>
      </c>
      <c r="F89" s="153">
        <v>140.68726829028</v>
      </c>
      <c r="G89" s="153">
        <v>137.667323466586</v>
      </c>
      <c r="H89" s="153">
        <v>136.346540877265</v>
      </c>
      <c r="I89" s="153">
        <v>154.64155009977799</v>
      </c>
      <c r="J89" s="154">
        <v>147.683111968041</v>
      </c>
      <c r="K89" s="154">
        <v>171.91915648393899</v>
      </c>
      <c r="L89" s="154">
        <v>145.921799200983</v>
      </c>
      <c r="M89" s="154">
        <v>140.31438818219399</v>
      </c>
      <c r="N89" s="154">
        <v>142.41884474534501</v>
      </c>
      <c r="O89" s="154">
        <v>162.82083531779401</v>
      </c>
      <c r="P89" s="155">
        <v>8363.2950000000001</v>
      </c>
      <c r="Q89" s="155">
        <v>8363.2950000000001</v>
      </c>
      <c r="R89" s="155">
        <v>8363.2950000000001</v>
      </c>
      <c r="S89" s="155">
        <v>9960.6090000000004</v>
      </c>
      <c r="T89" s="155">
        <v>7926.7718320225003</v>
      </c>
      <c r="U89" s="155">
        <v>7798.9789686814102</v>
      </c>
      <c r="V89" s="154">
        <v>76.8</v>
      </c>
      <c r="W89" s="154">
        <v>80.569999999999993</v>
      </c>
      <c r="X89" s="154">
        <v>76.06</v>
      </c>
      <c r="Y89" s="154">
        <v>77.39</v>
      </c>
      <c r="Z89" s="154">
        <v>78.39</v>
      </c>
      <c r="AA89" s="154">
        <v>70.94</v>
      </c>
      <c r="AB89" s="154">
        <v>3.7066666666666701</v>
      </c>
      <c r="AC89" s="156">
        <v>5.87445918126662E-3</v>
      </c>
      <c r="AD89" s="154">
        <v>161.76212422099999</v>
      </c>
      <c r="AE89" s="154">
        <v>161.76212422099999</v>
      </c>
      <c r="AF89" s="154">
        <v>161.76212422099999</v>
      </c>
      <c r="AG89" s="154">
        <v>161.769084443525</v>
      </c>
      <c r="AH89" s="154">
        <v>156.10225707422401</v>
      </c>
      <c r="AI89" s="154">
        <v>163.900643455416</v>
      </c>
      <c r="AJ89" s="154">
        <v>140.24195389180599</v>
      </c>
      <c r="AK89" s="154">
        <v>119.16435570345701</v>
      </c>
      <c r="AL89" s="154">
        <v>142.26794482113601</v>
      </c>
      <c r="AM89" s="154">
        <v>145.34698093717699</v>
      </c>
      <c r="AN89" s="154">
        <v>141.626016260163</v>
      </c>
      <c r="AO89" s="154">
        <v>131.16390866229099</v>
      </c>
      <c r="AP89" s="154">
        <v>80.805956886307897</v>
      </c>
      <c r="AQ89" s="154">
        <v>152.241623630417</v>
      </c>
      <c r="AR89" s="154">
        <v>152.241623630417</v>
      </c>
      <c r="AS89" s="154">
        <v>152.241623630417</v>
      </c>
      <c r="AT89" s="154">
        <v>151.45384119412299</v>
      </c>
      <c r="AU89" s="154">
        <v>147.89690198069599</v>
      </c>
      <c r="AV89" s="154">
        <v>154.63247774397101</v>
      </c>
      <c r="AW89" s="154">
        <v>133.887240356083</v>
      </c>
      <c r="AX89" s="154">
        <v>114.919578480311</v>
      </c>
      <c r="AY89" s="154">
        <v>135.534252981062</v>
      </c>
      <c r="AZ89" s="154">
        <v>140.247910601934</v>
      </c>
      <c r="BA89" s="154">
        <v>134.85094850948499</v>
      </c>
      <c r="BB89" s="154">
        <v>123.356753258759</v>
      </c>
      <c r="BC89" s="154">
        <v>77.135518486805296</v>
      </c>
      <c r="BE89" s="157" t="e">
        <f>#N/A</f>
        <v>#N/A</v>
      </c>
      <c r="BF89" s="157" t="e">
        <f>#N/A</f>
        <v>#N/A</v>
      </c>
      <c r="BG89" s="157" t="e">
        <f>#N/A</f>
        <v>#N/A</v>
      </c>
      <c r="BH89" s="157" t="e">
        <f>#N/A</f>
        <v>#N/A</v>
      </c>
      <c r="BI89" s="157" t="e">
        <f>#N/A</f>
        <v>#N/A</v>
      </c>
      <c r="BJ89" s="157" t="e">
        <f>#N/A</f>
        <v>#N/A</v>
      </c>
      <c r="BK89" s="157" t="e">
        <f>#N/A</f>
        <v>#N/A</v>
      </c>
    </row>
    <row r="90" spans="1:63" x14ac:dyDescent="0.25">
      <c r="A90" s="152">
        <v>45017</v>
      </c>
      <c r="B90" t="s">
        <v>319</v>
      </c>
      <c r="C90">
        <v>2023</v>
      </c>
      <c r="D90" s="153">
        <v>145.173590285762</v>
      </c>
      <c r="E90" s="153">
        <v>169.913858851264</v>
      </c>
      <c r="F90" s="153">
        <v>143.28725375008099</v>
      </c>
      <c r="G90" s="153">
        <v>138.032408594847</v>
      </c>
      <c r="H90" s="153">
        <v>141.515302566071</v>
      </c>
      <c r="I90" s="153">
        <v>153.03428617050901</v>
      </c>
      <c r="J90" s="154">
        <v>144.05821335379801</v>
      </c>
      <c r="K90" s="154">
        <v>168.38416592614701</v>
      </c>
      <c r="L90" s="154">
        <v>142.220807734712</v>
      </c>
      <c r="M90" s="154">
        <v>136.29004394655399</v>
      </c>
      <c r="N90" s="154">
        <v>139.39735067702699</v>
      </c>
      <c r="O90" s="154">
        <v>157.99864520303399</v>
      </c>
      <c r="P90" s="155">
        <v>8551.6574999999993</v>
      </c>
      <c r="Q90" s="155">
        <v>8551.6574999999993</v>
      </c>
      <c r="R90" s="155">
        <v>8551.6574999999993</v>
      </c>
      <c r="S90" s="155">
        <v>10043.488499999999</v>
      </c>
      <c r="T90" s="155">
        <v>8180.4615904751699</v>
      </c>
      <c r="U90" s="155">
        <v>8027.9428061027902</v>
      </c>
      <c r="V90" s="154">
        <v>79.53</v>
      </c>
      <c r="W90" s="154">
        <v>83.88</v>
      </c>
      <c r="X90" s="154">
        <v>78.67</v>
      </c>
      <c r="Y90" s="154">
        <v>80.180000000000007</v>
      </c>
      <c r="Z90" s="154">
        <v>80.3</v>
      </c>
      <c r="AA90" s="154">
        <v>76.02</v>
      </c>
      <c r="AB90" s="154">
        <v>3.36</v>
      </c>
      <c r="AC90" s="156">
        <v>5.7021046305768402E-3</v>
      </c>
      <c r="AD90" s="154">
        <v>165.405415307059</v>
      </c>
      <c r="AE90" s="154">
        <v>165.405415307059</v>
      </c>
      <c r="AF90" s="154">
        <v>165.405415307059</v>
      </c>
      <c r="AG90" s="154">
        <v>163.11512069835001</v>
      </c>
      <c r="AH90" s="154">
        <v>161.09818034920701</v>
      </c>
      <c r="AI90" s="154">
        <v>168.712468238133</v>
      </c>
      <c r="AJ90" s="154">
        <v>145.227117096553</v>
      </c>
      <c r="AK90" s="154">
        <v>124.059900166389</v>
      </c>
      <c r="AL90" s="154">
        <v>147.14987140519099</v>
      </c>
      <c r="AM90" s="154">
        <v>150.58690956897399</v>
      </c>
      <c r="AN90" s="154">
        <v>145.07678410117401</v>
      </c>
      <c r="AO90" s="154">
        <v>140.55653138578199</v>
      </c>
      <c r="AP90" s="154">
        <v>78.435138745872095</v>
      </c>
      <c r="AQ90" s="154">
        <v>156.604792511102</v>
      </c>
      <c r="AR90" s="154">
        <v>156.604792511102</v>
      </c>
      <c r="AS90" s="154">
        <v>156.604792511102</v>
      </c>
      <c r="AT90" s="154">
        <v>155.23843424667501</v>
      </c>
      <c r="AU90" s="154">
        <v>152.21988524384901</v>
      </c>
      <c r="AV90" s="154">
        <v>159.34290372564399</v>
      </c>
      <c r="AW90" s="154">
        <v>138.32914859621101</v>
      </c>
      <c r="AX90" s="154">
        <v>118.295433536698</v>
      </c>
      <c r="AY90" s="154">
        <v>140.13560907177899</v>
      </c>
      <c r="AZ90" s="154">
        <v>144.88684383510201</v>
      </c>
      <c r="BA90" s="154">
        <v>138.929539295393</v>
      </c>
      <c r="BB90" s="154">
        <v>128.58001294259</v>
      </c>
      <c r="BC90" s="154">
        <v>78.574293634022794</v>
      </c>
      <c r="BE90" s="157" t="e">
        <f>#N/A</f>
        <v>#N/A</v>
      </c>
      <c r="BF90" s="157" t="e">
        <f>#N/A</f>
        <v>#N/A</v>
      </c>
      <c r="BG90" s="157" t="e">
        <f>#N/A</f>
        <v>#N/A</v>
      </c>
      <c r="BH90" s="157" t="e">
        <f>#N/A</f>
        <v>#N/A</v>
      </c>
      <c r="BI90" s="157" t="e">
        <f>#N/A</f>
        <v>#N/A</v>
      </c>
      <c r="BJ90" s="157" t="e">
        <f>#N/A</f>
        <v>#N/A</v>
      </c>
      <c r="BK90" s="157" t="e">
        <f>#N/A</f>
        <v>#N/A</v>
      </c>
    </row>
    <row r="91" spans="1:63" x14ac:dyDescent="0.25">
      <c r="A91" s="152">
        <v>45108</v>
      </c>
      <c r="B91" t="s">
        <v>320</v>
      </c>
      <c r="C91">
        <v>2023</v>
      </c>
      <c r="D91" s="153">
        <v>140.95741673961399</v>
      </c>
      <c r="E91" s="153">
        <v>159.92502143673201</v>
      </c>
      <c r="F91" s="153">
        <v>140.03397934712601</v>
      </c>
      <c r="G91" s="153">
        <v>129.970369234993</v>
      </c>
      <c r="H91" s="153">
        <v>139.58930009400299</v>
      </c>
      <c r="I91" s="153">
        <v>151.55598907246701</v>
      </c>
      <c r="J91" s="154">
        <v>142.27363421083399</v>
      </c>
      <c r="K91" s="154">
        <v>165.56782363559299</v>
      </c>
      <c r="L91" s="154">
        <v>140.591187601765</v>
      </c>
      <c r="M91" s="154">
        <v>133.96715247815999</v>
      </c>
      <c r="N91" s="154">
        <v>138.53289193789701</v>
      </c>
      <c r="O91" s="154">
        <v>154.18844160136001</v>
      </c>
      <c r="P91" s="155">
        <v>8689.7900000000009</v>
      </c>
      <c r="Q91" s="155">
        <v>8689.7900000000009</v>
      </c>
      <c r="R91" s="155">
        <v>8689.7900000000009</v>
      </c>
      <c r="S91" s="155">
        <v>10121.7588638335</v>
      </c>
      <c r="T91" s="155">
        <v>8349.0173518581796</v>
      </c>
      <c r="U91" s="155">
        <v>8193.4319167274007</v>
      </c>
      <c r="V91" s="154">
        <v>79.52</v>
      </c>
      <c r="W91" s="154">
        <v>86.52</v>
      </c>
      <c r="X91" s="154">
        <v>78.150000000000006</v>
      </c>
      <c r="Y91" s="154">
        <v>81.99</v>
      </c>
      <c r="Z91" s="154">
        <v>79.38</v>
      </c>
      <c r="AA91" s="154">
        <v>74.849999999999994</v>
      </c>
      <c r="AB91" s="154">
        <v>3.89333333333333</v>
      </c>
      <c r="AC91" s="156">
        <v>5.9682699879859196E-3</v>
      </c>
      <c r="AD91" s="154">
        <v>168.077162103501</v>
      </c>
      <c r="AE91" s="154">
        <v>168.077162103501</v>
      </c>
      <c r="AF91" s="154">
        <v>168.077162103501</v>
      </c>
      <c r="AG91" s="154">
        <v>164.38630051239599</v>
      </c>
      <c r="AH91" s="154">
        <v>164.41755617486899</v>
      </c>
      <c r="AI91" s="154">
        <v>172.190330125587</v>
      </c>
      <c r="AJ91" s="154">
        <v>145.20885642547401</v>
      </c>
      <c r="AK91" s="154">
        <v>127.964503605103</v>
      </c>
      <c r="AL91" s="154">
        <v>146.17722702829099</v>
      </c>
      <c r="AM91" s="154">
        <v>153.98628979246899</v>
      </c>
      <c r="AN91" s="154">
        <v>143.414634146342</v>
      </c>
      <c r="AO91" s="154">
        <v>138.393269853009</v>
      </c>
      <c r="AP91" s="154">
        <v>82.096368781142999</v>
      </c>
      <c r="AQ91" s="154">
        <v>161.74872591668699</v>
      </c>
      <c r="AR91" s="154">
        <v>161.74872591668699</v>
      </c>
      <c r="AS91" s="154">
        <v>161.74872591668699</v>
      </c>
      <c r="AT91" s="154">
        <v>159.925662062307</v>
      </c>
      <c r="AU91" s="154">
        <v>157.311332943786</v>
      </c>
      <c r="AV91" s="154">
        <v>164.809657299874</v>
      </c>
      <c r="AW91" s="154">
        <v>141.88997945674501</v>
      </c>
      <c r="AX91" s="154">
        <v>121.967091883897</v>
      </c>
      <c r="AY91" s="154">
        <v>143.59130231470701</v>
      </c>
      <c r="AZ91" s="154">
        <v>149.01399192412401</v>
      </c>
      <c r="BA91" s="154">
        <v>141.684733514002</v>
      </c>
      <c r="BB91" s="154">
        <v>133.54442081908101</v>
      </c>
      <c r="BC91" s="154">
        <v>80.090537736686301</v>
      </c>
      <c r="BE91" s="157" t="e">
        <f>#N/A</f>
        <v>#N/A</v>
      </c>
      <c r="BF91" s="157" t="e">
        <f>#N/A</f>
        <v>#N/A</v>
      </c>
      <c r="BG91" s="157" t="e">
        <f>#N/A</f>
        <v>#N/A</v>
      </c>
      <c r="BH91" s="157" t="e">
        <f>#N/A</f>
        <v>#N/A</v>
      </c>
      <c r="BI91" s="157" t="e">
        <f>#N/A</f>
        <v>#N/A</v>
      </c>
      <c r="BJ91" s="157" t="e">
        <f>#N/A</f>
        <v>#N/A</v>
      </c>
      <c r="BK91" s="157" t="e">
        <f>#N/A</f>
        <v>#N/A</v>
      </c>
    </row>
    <row r="92" spans="1:63" x14ac:dyDescent="0.25">
      <c r="A92" s="152">
        <v>45200</v>
      </c>
      <c r="B92" t="s">
        <v>321</v>
      </c>
      <c r="C92">
        <v>2023</v>
      </c>
      <c r="D92" s="153">
        <v>139.837424716936</v>
      </c>
      <c r="E92" s="153">
        <v>172.977631172641</v>
      </c>
      <c r="F92" s="153">
        <v>136.52793658191601</v>
      </c>
      <c r="G92" s="153">
        <v>131.449083902859</v>
      </c>
      <c r="H92" s="153">
        <v>135.72979613784301</v>
      </c>
      <c r="I92" s="153">
        <v>152.24253465020399</v>
      </c>
      <c r="J92" s="154">
        <v>142.16939292370299</v>
      </c>
      <c r="K92" s="154">
        <v>167.68469282304801</v>
      </c>
      <c r="L92" s="154">
        <v>140.134109492351</v>
      </c>
      <c r="M92" s="154">
        <v>134.27979629982099</v>
      </c>
      <c r="N92" s="154">
        <v>138.29523491879601</v>
      </c>
      <c r="O92" s="154">
        <v>152.86858999824</v>
      </c>
      <c r="P92" s="155">
        <v>8983.6355000000003</v>
      </c>
      <c r="Q92" s="155">
        <v>8983.6355000000003</v>
      </c>
      <c r="R92" s="155">
        <v>8983.6355000000003</v>
      </c>
      <c r="S92" s="155">
        <v>10400.5176090604</v>
      </c>
      <c r="T92" s="155">
        <v>8645.7488420678692</v>
      </c>
      <c r="U92" s="155">
        <v>8480.0193393921909</v>
      </c>
      <c r="V92" s="154">
        <v>82.31</v>
      </c>
      <c r="W92" s="154">
        <v>82.14</v>
      </c>
      <c r="X92" s="154">
        <v>82.31</v>
      </c>
      <c r="Y92" s="154">
        <v>82.74</v>
      </c>
      <c r="Z92" s="154">
        <v>83.97</v>
      </c>
      <c r="AA92" s="154">
        <v>76.599999999999994</v>
      </c>
      <c r="AB92" s="154">
        <v>3.9733333333333301</v>
      </c>
      <c r="AC92" s="156">
        <v>6.00868707375823E-3</v>
      </c>
      <c r="AD92" s="154">
        <v>173.76069619775299</v>
      </c>
      <c r="AE92" s="154">
        <v>173.76069619775299</v>
      </c>
      <c r="AF92" s="154">
        <v>173.76069619775299</v>
      </c>
      <c r="AG92" s="154">
        <v>168.913588652708</v>
      </c>
      <c r="AH92" s="154">
        <v>170.261102116182</v>
      </c>
      <c r="AI92" s="154">
        <v>178.21315223725301</v>
      </c>
      <c r="AJ92" s="154">
        <v>150.303583656699</v>
      </c>
      <c r="AK92" s="154">
        <v>121.48641153632801</v>
      </c>
      <c r="AL92" s="154">
        <v>153.958382043488</v>
      </c>
      <c r="AM92" s="154">
        <v>155.39487275800499</v>
      </c>
      <c r="AN92" s="154">
        <v>151.707317073171</v>
      </c>
      <c r="AO92" s="154">
        <v>141.628917444763</v>
      </c>
      <c r="AP92" s="154">
        <v>82.652324859755794</v>
      </c>
      <c r="AQ92" s="154">
        <v>167.25134945732799</v>
      </c>
      <c r="AR92" s="154">
        <v>167.25134945732799</v>
      </c>
      <c r="AS92" s="154">
        <v>167.25134945732799</v>
      </c>
      <c r="AT92" s="154">
        <v>164.546023576745</v>
      </c>
      <c r="AU92" s="154">
        <v>162.96977392861999</v>
      </c>
      <c r="AV92" s="154">
        <v>170.75414851409701</v>
      </c>
      <c r="AW92" s="154">
        <v>145.24537776763299</v>
      </c>
      <c r="AX92" s="154">
        <v>123.168792752819</v>
      </c>
      <c r="AY92" s="154">
        <v>147.388356324527</v>
      </c>
      <c r="AZ92" s="154">
        <v>151.32876326415601</v>
      </c>
      <c r="BA92" s="154">
        <v>145.456187895212</v>
      </c>
      <c r="BB92" s="154">
        <v>137.93565683646099</v>
      </c>
      <c r="BC92" s="154">
        <v>80.997447318269707</v>
      </c>
      <c r="BE92" s="157" t="e">
        <f>#N/A</f>
        <v>#N/A</v>
      </c>
      <c r="BF92" s="157" t="e">
        <f>#N/A</f>
        <v>#N/A</v>
      </c>
      <c r="BG92" s="157" t="e">
        <f>#N/A</f>
        <v>#N/A</v>
      </c>
      <c r="BH92" s="157" t="e">
        <f>#N/A</f>
        <v>#N/A</v>
      </c>
      <c r="BI92" s="157" t="e">
        <f>#N/A</f>
        <v>#N/A</v>
      </c>
      <c r="BJ92" s="157" t="e">
        <f>#N/A</f>
        <v>#N/A</v>
      </c>
      <c r="BK92" s="157" t="e">
        <f>#N/A</f>
        <v>#N/A</v>
      </c>
    </row>
    <row r="93" spans="1:63" x14ac:dyDescent="0.25">
      <c r="A93" s="152">
        <v>45292</v>
      </c>
      <c r="B93" t="s">
        <v>322</v>
      </c>
      <c r="C93">
        <v>2024</v>
      </c>
      <c r="D93" s="153">
        <v>145.61109789764899</v>
      </c>
      <c r="E93" s="153">
        <v>178.70081738946499</v>
      </c>
      <c r="F93" s="153">
        <v>142.45447306269</v>
      </c>
      <c r="G93" s="153">
        <v>138.73719137982701</v>
      </c>
      <c r="H93" s="153">
        <v>140.79577299309699</v>
      </c>
      <c r="I93" s="153">
        <v>156.932000211766</v>
      </c>
      <c r="J93" s="154">
        <v>142.89488240999</v>
      </c>
      <c r="K93" s="154">
        <v>170.37933221252601</v>
      </c>
      <c r="L93" s="154">
        <v>140.57591068545301</v>
      </c>
      <c r="M93" s="154">
        <v>134.547263278131</v>
      </c>
      <c r="N93" s="154">
        <v>139.407542947754</v>
      </c>
      <c r="O93" s="154">
        <v>153.441202526236</v>
      </c>
      <c r="P93" s="155">
        <v>9576.3495000000003</v>
      </c>
      <c r="Q93" s="155">
        <v>9576.3495000000003</v>
      </c>
      <c r="R93" s="155">
        <v>9576.3495000000003</v>
      </c>
      <c r="S93" s="155">
        <v>11256.543</v>
      </c>
      <c r="T93" s="155">
        <v>9149.1257244906101</v>
      </c>
      <c r="U93" s="155">
        <v>8997.0963967844109</v>
      </c>
      <c r="V93" s="154">
        <v>83.65</v>
      </c>
      <c r="W93" s="154">
        <v>84.14</v>
      </c>
      <c r="X93" s="154">
        <v>83.48</v>
      </c>
      <c r="Y93" s="154">
        <v>84.23</v>
      </c>
      <c r="Z93" s="154">
        <v>85.04</v>
      </c>
      <c r="AA93" s="154">
        <v>78.27</v>
      </c>
      <c r="AB93" s="154">
        <v>4.0599999999999996</v>
      </c>
      <c r="AC93" s="156">
        <v>6.0526149936669096E-3</v>
      </c>
      <c r="AD93" s="154">
        <v>185.22491881521699</v>
      </c>
      <c r="AE93" s="154">
        <v>185.22491881521699</v>
      </c>
      <c r="AF93" s="154">
        <v>185.22491881521699</v>
      </c>
      <c r="AG93" s="154">
        <v>182.81619679169901</v>
      </c>
      <c r="AH93" s="154">
        <v>180.174124613907</v>
      </c>
      <c r="AI93" s="154">
        <v>189.079864759873</v>
      </c>
      <c r="AJ93" s="154">
        <v>152.75051358137401</v>
      </c>
      <c r="AK93" s="154">
        <v>124.444444444444</v>
      </c>
      <c r="AL93" s="154">
        <v>156.14683189151299</v>
      </c>
      <c r="AM93" s="154">
        <v>158.19325758287201</v>
      </c>
      <c r="AN93" s="154">
        <v>153.64046973803099</v>
      </c>
      <c r="AO93" s="154">
        <v>144.716649718036</v>
      </c>
      <c r="AP93" s="154">
        <v>83.256574117894402</v>
      </c>
      <c r="AQ93" s="154">
        <v>173.11704810588199</v>
      </c>
      <c r="AR93" s="154">
        <v>173.11704810588199</v>
      </c>
      <c r="AS93" s="154">
        <v>173.11704810588199</v>
      </c>
      <c r="AT93" s="154">
        <v>169.80780166378801</v>
      </c>
      <c r="AU93" s="154">
        <v>168.987740813541</v>
      </c>
      <c r="AV93" s="154">
        <v>177.048953840211</v>
      </c>
      <c r="AW93" s="154">
        <v>148.37251769002501</v>
      </c>
      <c r="AX93" s="154">
        <v>124.488814938066</v>
      </c>
      <c r="AY93" s="154">
        <v>150.85807809212099</v>
      </c>
      <c r="AZ93" s="154">
        <v>154.54033242558</v>
      </c>
      <c r="BA93" s="154">
        <v>148.45980126467899</v>
      </c>
      <c r="BB93" s="154">
        <v>141.323842100398</v>
      </c>
      <c r="BC93" s="154">
        <v>81.610101626166298</v>
      </c>
      <c r="BE93" s="157" t="e">
        <f>#N/A</f>
        <v>#N/A</v>
      </c>
      <c r="BF93" s="157" t="e">
        <f>#N/A</f>
        <v>#N/A</v>
      </c>
      <c r="BG93" s="157" t="e">
        <f>#N/A</f>
        <v>#N/A</v>
      </c>
      <c r="BH93" s="157" t="e">
        <f>#N/A</f>
        <v>#N/A</v>
      </c>
      <c r="BI93" s="157" t="e">
        <f>#N/A</f>
        <v>#N/A</v>
      </c>
      <c r="BJ93" s="157" t="e">
        <f>#N/A</f>
        <v>#N/A</v>
      </c>
      <c r="BK93" s="157" t="e">
        <f>#N/A</f>
        <v>#N/A</v>
      </c>
    </row>
    <row r="94" spans="1:63" x14ac:dyDescent="0.25">
      <c r="A94" s="152">
        <v>45383</v>
      </c>
      <c r="B94" t="s">
        <v>323</v>
      </c>
      <c r="C94">
        <v>2024</v>
      </c>
      <c r="D94" s="153">
        <v>144.03190791750799</v>
      </c>
      <c r="E94" s="153">
        <v>173.92134373858701</v>
      </c>
      <c r="F94" s="153">
        <v>141.46404307717901</v>
      </c>
      <c r="G94" s="153">
        <v>136.79607658981601</v>
      </c>
      <c r="H94" s="153">
        <v>139.56278629110599</v>
      </c>
      <c r="I94" s="153">
        <v>154.47744393866901</v>
      </c>
      <c r="J94" s="154">
        <v>142.60946181792701</v>
      </c>
      <c r="K94" s="154">
        <v>171.381203434356</v>
      </c>
      <c r="L94" s="154">
        <v>140.12010801722801</v>
      </c>
      <c r="M94" s="154">
        <v>134.238180276874</v>
      </c>
      <c r="N94" s="154">
        <v>138.91941387901301</v>
      </c>
      <c r="O94" s="154">
        <v>153.80199196827601</v>
      </c>
      <c r="P94" s="155">
        <v>9950.5630000000001</v>
      </c>
      <c r="Q94" s="155">
        <v>9950.5630000000001</v>
      </c>
      <c r="R94" s="155">
        <v>9950.5630000000001</v>
      </c>
      <c r="S94" s="155">
        <v>11577.604338380001</v>
      </c>
      <c r="T94" s="155">
        <v>9552.0310430363897</v>
      </c>
      <c r="U94" s="155">
        <v>9400.6790347603801</v>
      </c>
      <c r="V94" s="154">
        <v>87.48</v>
      </c>
      <c r="W94" s="154">
        <v>89.43</v>
      </c>
      <c r="X94" s="154">
        <v>86.96</v>
      </c>
      <c r="Y94" s="154">
        <v>87.47</v>
      </c>
      <c r="Z94" s="154">
        <v>89.17</v>
      </c>
      <c r="AA94" s="154">
        <v>82.71</v>
      </c>
      <c r="AB94" s="154">
        <v>4.1133333333333297</v>
      </c>
      <c r="AC94" s="156">
        <v>6.0797209888491799E-3</v>
      </c>
      <c r="AD94" s="154">
        <v>192.462923772853</v>
      </c>
      <c r="AE94" s="154">
        <v>192.462923772853</v>
      </c>
      <c r="AF94" s="154">
        <v>192.462923772853</v>
      </c>
      <c r="AG94" s="154">
        <v>188.03051639404001</v>
      </c>
      <c r="AH94" s="154">
        <v>188.108556302495</v>
      </c>
      <c r="AI94" s="154">
        <v>197.561417834618</v>
      </c>
      <c r="AJ94" s="154">
        <v>159.744350604885</v>
      </c>
      <c r="AK94" s="154">
        <v>132.268441486412</v>
      </c>
      <c r="AL94" s="154">
        <v>162.656067336918</v>
      </c>
      <c r="AM94" s="154">
        <v>164.27833599399</v>
      </c>
      <c r="AN94" s="154">
        <v>161.10207768744399</v>
      </c>
      <c r="AO94" s="154">
        <v>152.92594989368601</v>
      </c>
      <c r="AP94" s="154">
        <v>83.629429866904303</v>
      </c>
      <c r="AQ94" s="154">
        <v>179.88142522233099</v>
      </c>
      <c r="AR94" s="154">
        <v>179.88142522233099</v>
      </c>
      <c r="AS94" s="154">
        <v>179.88142522233099</v>
      </c>
      <c r="AT94" s="154">
        <v>176.03665058771099</v>
      </c>
      <c r="AU94" s="154">
        <v>175.74033480186301</v>
      </c>
      <c r="AV94" s="154">
        <v>184.26119123933299</v>
      </c>
      <c r="AW94" s="154">
        <v>152.001826067108</v>
      </c>
      <c r="AX94" s="154">
        <v>126.540950268072</v>
      </c>
      <c r="AY94" s="154">
        <v>154.734627075053</v>
      </c>
      <c r="AZ94" s="154">
        <v>157.96318903183399</v>
      </c>
      <c r="BA94" s="154">
        <v>152.46612466124699</v>
      </c>
      <c r="BB94" s="154">
        <v>144.416196727374</v>
      </c>
      <c r="BC94" s="154">
        <v>82.908674406424396</v>
      </c>
      <c r="BE94" s="157" t="e">
        <f>#N/A</f>
        <v>#N/A</v>
      </c>
      <c r="BF94" s="157" t="e">
        <f>#N/A</f>
        <v>#N/A</v>
      </c>
      <c r="BG94" s="157" t="e">
        <f>#N/A</f>
        <v>#N/A</v>
      </c>
      <c r="BH94" s="157" t="e">
        <f>#N/A</f>
        <v>#N/A</v>
      </c>
      <c r="BI94" s="157" t="e">
        <f>#N/A</f>
        <v>#N/A</v>
      </c>
      <c r="BJ94" s="157" t="e">
        <f>#N/A</f>
        <v>#N/A</v>
      </c>
      <c r="BK94" s="157" t="e">
        <f>#N/A</f>
        <v>#N/A</v>
      </c>
    </row>
    <row r="95" spans="1:63" x14ac:dyDescent="0.25">
      <c r="A95" s="152">
        <v>45474</v>
      </c>
      <c r="B95" t="s">
        <v>324</v>
      </c>
      <c r="C95">
        <v>2024</v>
      </c>
      <c r="D95" s="153">
        <v>140.85561951035601</v>
      </c>
      <c r="E95" s="153">
        <v>171.996682025627</v>
      </c>
      <c r="F95" s="153">
        <v>137.95299288949701</v>
      </c>
      <c r="G95" s="153">
        <v>135.050252556695</v>
      </c>
      <c r="H95" s="153">
        <v>136.263385888486</v>
      </c>
      <c r="I95" s="153">
        <v>147.79563020323999</v>
      </c>
      <c r="J95" s="154">
        <v>142.58401251061201</v>
      </c>
      <c r="K95" s="154">
        <v>174.39911858158001</v>
      </c>
      <c r="L95" s="154">
        <v>139.59986140282101</v>
      </c>
      <c r="M95" s="154">
        <v>135.508151107299</v>
      </c>
      <c r="N95" s="154">
        <v>138.08793532763301</v>
      </c>
      <c r="O95" s="154">
        <v>152.86190225096999</v>
      </c>
      <c r="P95" s="155">
        <v>9948.0514999999996</v>
      </c>
      <c r="Q95" s="155">
        <v>9948.0514999999996</v>
      </c>
      <c r="R95" s="155">
        <v>9948.0514999999996</v>
      </c>
      <c r="S95" s="155">
        <v>11493.014043560601</v>
      </c>
      <c r="T95" s="155">
        <v>9584.0410038966893</v>
      </c>
      <c r="U95" s="155">
        <v>9440.5473827373498</v>
      </c>
      <c r="V95" s="154">
        <v>89.63</v>
      </c>
      <c r="W95" s="154">
        <v>90.61</v>
      </c>
      <c r="X95" s="154">
        <v>89.35</v>
      </c>
      <c r="Y95" s="154">
        <v>88.15</v>
      </c>
      <c r="Z95" s="154">
        <v>91.84</v>
      </c>
      <c r="AA95" s="154">
        <v>87.01</v>
      </c>
      <c r="AB95" s="154">
        <v>4.0866666666666696</v>
      </c>
      <c r="AC95" s="156">
        <v>6.0661610156542804E-3</v>
      </c>
      <c r="AD95" s="154">
        <v>192.41434655837301</v>
      </c>
      <c r="AE95" s="154">
        <v>192.41434655837301</v>
      </c>
      <c r="AF95" s="154">
        <v>192.41434655837301</v>
      </c>
      <c r="AG95" s="154">
        <v>186.656695320876</v>
      </c>
      <c r="AH95" s="154">
        <v>188.73892983222899</v>
      </c>
      <c r="AI95" s="154">
        <v>198.39927724072399</v>
      </c>
      <c r="AJ95" s="154">
        <v>163.67039488701201</v>
      </c>
      <c r="AK95" s="154">
        <v>134.01368090220001</v>
      </c>
      <c r="AL95" s="154">
        <v>167.126490530746</v>
      </c>
      <c r="AM95" s="154">
        <v>165.55545121607699</v>
      </c>
      <c r="AN95" s="154">
        <v>165.92592592592601</v>
      </c>
      <c r="AO95" s="154">
        <v>160.87639826199501</v>
      </c>
      <c r="AP95" s="154">
        <v>83.4429060396794</v>
      </c>
      <c r="AQ95" s="154">
        <v>185.965721336049</v>
      </c>
      <c r="AR95" s="154">
        <v>185.965721336049</v>
      </c>
      <c r="AS95" s="154">
        <v>185.965721336049</v>
      </c>
      <c r="AT95" s="154">
        <v>181.60424928983099</v>
      </c>
      <c r="AU95" s="154">
        <v>181.82067821620299</v>
      </c>
      <c r="AV95" s="154">
        <v>190.81342801811701</v>
      </c>
      <c r="AW95" s="154">
        <v>156.61721068249301</v>
      </c>
      <c r="AX95" s="154">
        <v>128.053244592346</v>
      </c>
      <c r="AY95" s="154">
        <v>159.971942950666</v>
      </c>
      <c r="AZ95" s="154">
        <v>160.85547938773601</v>
      </c>
      <c r="BA95" s="154">
        <v>158.09394760614299</v>
      </c>
      <c r="BB95" s="154">
        <v>150.03697882962001</v>
      </c>
      <c r="BC95" s="154">
        <v>83.245308721058507</v>
      </c>
      <c r="BE95" s="157" t="e">
        <f>#N/A</f>
        <v>#N/A</v>
      </c>
      <c r="BF95" s="157" t="e">
        <f>#N/A</f>
        <v>#N/A</v>
      </c>
      <c r="BG95" s="157" t="e">
        <f>#N/A</f>
        <v>#N/A</v>
      </c>
      <c r="BH95" s="157" t="e">
        <f>#N/A</f>
        <v>#N/A</v>
      </c>
      <c r="BI95" s="157" t="e">
        <f>#N/A</f>
        <v>#N/A</v>
      </c>
      <c r="BJ95" s="157" t="e">
        <f>#N/A</f>
        <v>#N/A</v>
      </c>
      <c r="BK95" s="157" t="e">
        <f>#N/A</f>
        <v>#N/A</v>
      </c>
    </row>
    <row r="96" spans="1:63" x14ac:dyDescent="0.25">
      <c r="A96" s="152">
        <v>45566</v>
      </c>
      <c r="B96" t="s">
        <v>325</v>
      </c>
      <c r="C96">
        <v>2024</v>
      </c>
      <c r="D96" s="153">
        <v>143.773148150764</v>
      </c>
      <c r="E96" s="153">
        <v>176.834243767722</v>
      </c>
      <c r="F96" s="153">
        <v>140.556805819593</v>
      </c>
      <c r="G96" s="153">
        <v>135.11136904403401</v>
      </c>
      <c r="H96" s="153">
        <v>140.77341627616801</v>
      </c>
      <c r="I96" s="153">
        <v>151.93789887583699</v>
      </c>
      <c r="J96" s="154">
        <v>143.56794336906901</v>
      </c>
      <c r="K96" s="154">
        <v>175.36327173034999</v>
      </c>
      <c r="L96" s="154">
        <v>140.60707871224</v>
      </c>
      <c r="M96" s="154">
        <v>136.42372239259299</v>
      </c>
      <c r="N96" s="154">
        <v>139.34884036221399</v>
      </c>
      <c r="O96" s="154">
        <v>152.785743307378</v>
      </c>
      <c r="P96" s="155">
        <v>10214.270500000001</v>
      </c>
      <c r="Q96" s="155">
        <v>10214.270500000001</v>
      </c>
      <c r="R96" s="155">
        <v>10214.270500000001</v>
      </c>
      <c r="S96" s="155">
        <v>11773.528607300899</v>
      </c>
      <c r="T96" s="155">
        <v>9842.6376831360103</v>
      </c>
      <c r="U96" s="155">
        <v>9671.1853494146708</v>
      </c>
      <c r="V96" s="154">
        <v>90.54</v>
      </c>
      <c r="W96" s="154">
        <v>90.87</v>
      </c>
      <c r="X96" s="154">
        <v>90.42</v>
      </c>
      <c r="Y96" s="154">
        <v>90.64</v>
      </c>
      <c r="Z96" s="154">
        <v>91.68</v>
      </c>
      <c r="AA96" s="154">
        <v>87.07</v>
      </c>
      <c r="AB96" s="154">
        <v>4.0366666666666697</v>
      </c>
      <c r="AC96" s="156">
        <v>6.0407736883791698E-3</v>
      </c>
      <c r="AD96" s="154">
        <v>197.56353129333499</v>
      </c>
      <c r="AE96" s="154">
        <v>197.56353129333499</v>
      </c>
      <c r="AF96" s="154">
        <v>197.56353129333499</v>
      </c>
      <c r="AG96" s="154">
        <v>191.21249950406801</v>
      </c>
      <c r="AH96" s="154">
        <v>193.83148530835399</v>
      </c>
      <c r="AI96" s="154">
        <v>203.246284944612</v>
      </c>
      <c r="AJ96" s="154">
        <v>165.332115955261</v>
      </c>
      <c r="AK96" s="154">
        <v>134.398225180255</v>
      </c>
      <c r="AL96" s="154">
        <v>169.12789338321301</v>
      </c>
      <c r="AM96" s="154">
        <v>170.23194666165799</v>
      </c>
      <c r="AN96" s="154">
        <v>165.636856368564</v>
      </c>
      <c r="AO96" s="154">
        <v>160.98733475085501</v>
      </c>
      <c r="AP96" s="154">
        <v>83.093691378388698</v>
      </c>
      <c r="AQ96" s="154">
        <v>191.916430109945</v>
      </c>
      <c r="AR96" s="154">
        <v>191.916430109945</v>
      </c>
      <c r="AS96" s="154">
        <v>191.916430109945</v>
      </c>
      <c r="AT96" s="154">
        <v>187.17897700267099</v>
      </c>
      <c r="AU96" s="154">
        <v>187.71327401424699</v>
      </c>
      <c r="AV96" s="154">
        <v>197.071711194957</v>
      </c>
      <c r="AW96" s="154">
        <v>160.374343757133</v>
      </c>
      <c r="AX96" s="154">
        <v>131.281198003328</v>
      </c>
      <c r="AY96" s="154">
        <v>163.76432078559699</v>
      </c>
      <c r="AZ96" s="154">
        <v>164.56474786364899</v>
      </c>
      <c r="BA96" s="154">
        <v>161.576332429991</v>
      </c>
      <c r="BB96" s="154">
        <v>154.876583156143</v>
      </c>
      <c r="BC96" s="154">
        <v>83.355650350716701</v>
      </c>
      <c r="BE96" s="157" t="e">
        <f>#N/A</f>
        <v>#N/A</v>
      </c>
      <c r="BF96" s="157" t="e">
        <f>#N/A</f>
        <v>#N/A</v>
      </c>
      <c r="BG96" s="157" t="e">
        <f>#N/A</f>
        <v>#N/A</v>
      </c>
      <c r="BH96" s="157" t="e">
        <f>#N/A</f>
        <v>#N/A</v>
      </c>
      <c r="BI96" s="157" t="e">
        <f>#N/A</f>
        <v>#N/A</v>
      </c>
      <c r="BJ96" s="157" t="e">
        <f>#N/A</f>
        <v>#N/A</v>
      </c>
      <c r="BK96" s="157" t="e">
        <f>#N/A</f>
        <v>#N/A</v>
      </c>
    </row>
    <row r="97" spans="1:63" x14ac:dyDescent="0.25">
      <c r="A97" s="152">
        <v>45658</v>
      </c>
      <c r="B97" t="s">
        <v>326</v>
      </c>
      <c r="C97">
        <v>2025</v>
      </c>
      <c r="D97" s="153">
        <v>149.04512416947199</v>
      </c>
      <c r="E97" s="153">
        <v>180.017527001697</v>
      </c>
      <c r="F97" s="153">
        <v>146.740688396655</v>
      </c>
      <c r="G97" s="153">
        <v>140.48156202407699</v>
      </c>
      <c r="H97" s="153">
        <v>146.083997064849</v>
      </c>
      <c r="I97" s="153">
        <v>154.23835161386401</v>
      </c>
      <c r="J97" s="154">
        <v>144.42644993702501</v>
      </c>
      <c r="K97" s="154">
        <v>175.69244913340799</v>
      </c>
      <c r="L97" s="154">
        <v>141.67863254573101</v>
      </c>
      <c r="M97" s="154">
        <v>136.85981505365501</v>
      </c>
      <c r="N97" s="154">
        <v>140.67089638015199</v>
      </c>
      <c r="O97" s="154">
        <v>152.11233115790299</v>
      </c>
      <c r="P97" s="155">
        <v>10688.944</v>
      </c>
      <c r="Q97" s="155">
        <v>10688.944</v>
      </c>
      <c r="R97" s="155">
        <v>10688.944</v>
      </c>
      <c r="S97" s="155">
        <v>12377.4654781382</v>
      </c>
      <c r="T97" s="155">
        <v>10227.438467349401</v>
      </c>
      <c r="U97" s="155">
        <v>10106.457618754799</v>
      </c>
      <c r="V97" s="154">
        <v>94.79</v>
      </c>
      <c r="W97" s="154">
        <v>96.88</v>
      </c>
      <c r="X97" s="154">
        <v>94</v>
      </c>
      <c r="Y97" s="154">
        <v>95.05</v>
      </c>
      <c r="Z97" s="154">
        <v>95.21</v>
      </c>
      <c r="AA97" s="154">
        <v>92.96</v>
      </c>
      <c r="AB97" s="154">
        <v>3.60666666666667</v>
      </c>
      <c r="AC97" s="156">
        <v>5.8244911357069199E-3</v>
      </c>
      <c r="AD97" s="154">
        <v>206.74462483020301</v>
      </c>
      <c r="AE97" s="154">
        <v>206.74462483020301</v>
      </c>
      <c r="AF97" s="154">
        <v>206.74462483020301</v>
      </c>
      <c r="AG97" s="154">
        <v>201.02096750607899</v>
      </c>
      <c r="AH97" s="154">
        <v>201.40938362718501</v>
      </c>
      <c r="AI97" s="154">
        <v>212.393816347072</v>
      </c>
      <c r="AJ97" s="154">
        <v>173.09290116411799</v>
      </c>
      <c r="AK97" s="154">
        <v>143.287114069144</v>
      </c>
      <c r="AL97" s="154">
        <v>175.824175824176</v>
      </c>
      <c r="AM97" s="154">
        <v>178.51441449901401</v>
      </c>
      <c r="AN97" s="154">
        <v>172.01445347786799</v>
      </c>
      <c r="AO97" s="154">
        <v>171.87760007395801</v>
      </c>
      <c r="AP97" s="154">
        <v>80.118622850850599</v>
      </c>
      <c r="AQ97" s="154">
        <v>197.29635661369099</v>
      </c>
      <c r="AR97" s="154">
        <v>197.29635661369099</v>
      </c>
      <c r="AS97" s="154">
        <v>197.29635661369099</v>
      </c>
      <c r="AT97" s="154">
        <v>191.73016968126601</v>
      </c>
      <c r="AU97" s="154">
        <v>193.022088767566</v>
      </c>
      <c r="AV97" s="154">
        <v>202.900199091757</v>
      </c>
      <c r="AW97" s="154">
        <v>165.459940652819</v>
      </c>
      <c r="AX97" s="154">
        <v>135.99186540950299</v>
      </c>
      <c r="AY97" s="154">
        <v>168.683656768763</v>
      </c>
      <c r="AZ97" s="154">
        <v>169.64503709268499</v>
      </c>
      <c r="BA97" s="154">
        <v>166.16982836495001</v>
      </c>
      <c r="BB97" s="154">
        <v>161.666820745123</v>
      </c>
      <c r="BC97" s="154">
        <v>82.5711625339557</v>
      </c>
      <c r="BE97" s="157" t="e">
        <f>#N/A</f>
        <v>#N/A</v>
      </c>
      <c r="BF97" s="157" t="e">
        <f>#N/A</f>
        <v>#N/A</v>
      </c>
      <c r="BG97" s="157" t="e">
        <f>#N/A</f>
        <v>#N/A</v>
      </c>
      <c r="BH97" s="157" t="e">
        <f>#N/A</f>
        <v>#N/A</v>
      </c>
      <c r="BI97" s="157" t="e">
        <f>#N/A</f>
        <v>#N/A</v>
      </c>
      <c r="BJ97" s="157" t="e">
        <f>#N/A</f>
        <v>#N/A</v>
      </c>
      <c r="BK97" s="157" t="e">
        <f>#N/A</f>
        <v>#N/A</v>
      </c>
    </row>
    <row r="98" spans="1:63" x14ac:dyDescent="0.25">
      <c r="A98" s="152">
        <v>45748</v>
      </c>
      <c r="B98" t="s">
        <v>327</v>
      </c>
      <c r="C98">
        <v>2025</v>
      </c>
      <c r="D98" s="153">
        <v>150.32084263642</v>
      </c>
      <c r="E98" s="153">
        <v>186.620318181502</v>
      </c>
      <c r="F98" s="153">
        <v>146.43684245337499</v>
      </c>
      <c r="G98" s="153">
        <v>141.76500146179501</v>
      </c>
      <c r="H98" s="153">
        <v>147.64502509491601</v>
      </c>
      <c r="I98" s="153">
        <v>154.212578529605</v>
      </c>
      <c r="J98" s="154">
        <v>145.998683616753</v>
      </c>
      <c r="K98" s="154">
        <v>178.86719274413699</v>
      </c>
      <c r="L98" s="154">
        <v>142.92183238978001</v>
      </c>
      <c r="M98" s="154">
        <v>138.10204627165001</v>
      </c>
      <c r="N98" s="154">
        <v>142.691456081105</v>
      </c>
      <c r="O98" s="154">
        <v>152.04611480563699</v>
      </c>
      <c r="P98" s="155">
        <v>10884.841</v>
      </c>
      <c r="Q98" s="155">
        <v>10884.841</v>
      </c>
      <c r="R98" s="155">
        <v>10884.841</v>
      </c>
      <c r="S98" s="155">
        <v>12504.384816608999</v>
      </c>
      <c r="T98" s="155">
        <v>10477.1239549577</v>
      </c>
      <c r="U98" s="155">
        <v>10319.156274896999</v>
      </c>
      <c r="V98" s="154">
        <v>98.7</v>
      </c>
      <c r="W98" s="154">
        <v>98.14</v>
      </c>
      <c r="X98" s="154">
        <v>98.92</v>
      </c>
      <c r="Y98" s="154">
        <v>98.13</v>
      </c>
      <c r="Z98" s="154">
        <v>99.52</v>
      </c>
      <c r="AA98" s="154">
        <v>97.9</v>
      </c>
      <c r="AB98" s="154">
        <v>3.25</v>
      </c>
      <c r="AC98" s="156">
        <v>5.6479288697214398E-3</v>
      </c>
      <c r="AD98" s="154">
        <v>210.53364755970401</v>
      </c>
      <c r="AE98" s="154">
        <v>210.53364755970401</v>
      </c>
      <c r="AF98" s="154">
        <v>210.53364755970401</v>
      </c>
      <c r="AG98" s="154">
        <v>203.082249620716</v>
      </c>
      <c r="AH98" s="154">
        <v>206.32645062498599</v>
      </c>
      <c r="AI98" s="154">
        <v>216.863817707995</v>
      </c>
      <c r="AJ98" s="154">
        <v>180.232823556266</v>
      </c>
      <c r="AK98" s="154">
        <v>145.150674801257</v>
      </c>
      <c r="AL98" s="154">
        <v>185.026888005611</v>
      </c>
      <c r="AM98" s="154">
        <v>184.29899521081799</v>
      </c>
      <c r="AN98" s="154">
        <v>179.80126467931299</v>
      </c>
      <c r="AO98" s="154">
        <v>181.01137099010799</v>
      </c>
      <c r="AP98" s="154">
        <v>77.689925601839306</v>
      </c>
      <c r="AQ98" s="154">
        <v>201.81403756040399</v>
      </c>
      <c r="AR98" s="154">
        <v>201.81403756040399</v>
      </c>
      <c r="AS98" s="154">
        <v>201.81403756040399</v>
      </c>
      <c r="AT98" s="154">
        <v>195.493102987935</v>
      </c>
      <c r="AU98" s="154">
        <v>197.57656234818899</v>
      </c>
      <c r="AV98" s="154">
        <v>207.725799060101</v>
      </c>
      <c r="AW98" s="154">
        <v>170.582058890664</v>
      </c>
      <c r="AX98" s="154">
        <v>139.212423738214</v>
      </c>
      <c r="AY98" s="154">
        <v>174.276361935936</v>
      </c>
      <c r="AZ98" s="154">
        <v>174.65020189689201</v>
      </c>
      <c r="BA98" s="154">
        <v>170.84462511291801</v>
      </c>
      <c r="BB98" s="154">
        <v>168.68817601922899</v>
      </c>
      <c r="BC98" s="154">
        <v>81.086286467689504</v>
      </c>
      <c r="BE98" s="157" t="e">
        <f>#N/A</f>
        <v>#N/A</v>
      </c>
      <c r="BF98" s="157" t="e">
        <f>#N/A</f>
        <v>#N/A</v>
      </c>
      <c r="BG98" s="157" t="e">
        <f>#N/A</f>
        <v>#N/A</v>
      </c>
      <c r="BH98" s="157" t="e">
        <f>#N/A</f>
        <v>#N/A</v>
      </c>
      <c r="BI98" s="157" t="e">
        <f>#N/A</f>
        <v>#N/A</v>
      </c>
      <c r="BJ98" s="157" t="e">
        <f>#N/A</f>
        <v>#N/A</v>
      </c>
      <c r="BK98" s="157" t="e">
        <f>#N/A</f>
        <v>#N/A</v>
      </c>
    </row>
    <row r="99" spans="1:63" x14ac:dyDescent="0.25">
      <c r="A99" s="152">
        <v>45839</v>
      </c>
      <c r="B99" t="s">
        <v>328</v>
      </c>
      <c r="C99">
        <v>2025</v>
      </c>
      <c r="D99" s="153">
        <v>145.21504426093799</v>
      </c>
      <c r="E99" s="153">
        <v>180.39526938921199</v>
      </c>
      <c r="F99" s="153">
        <v>141.44409999793001</v>
      </c>
      <c r="G99" s="153">
        <v>133.286929743759</v>
      </c>
      <c r="H99" s="153">
        <v>145.88334699472301</v>
      </c>
      <c r="I99" s="153">
        <v>148.48909534959699</v>
      </c>
      <c r="J99" s="154">
        <v>147.08853980439901</v>
      </c>
      <c r="K99" s="154">
        <v>180.966839585033</v>
      </c>
      <c r="L99" s="154">
        <v>143.79460916688799</v>
      </c>
      <c r="M99" s="154">
        <v>137.661215568416</v>
      </c>
      <c r="N99" s="154">
        <v>145.09644635766401</v>
      </c>
      <c r="O99" s="154">
        <v>152.219481092226</v>
      </c>
      <c r="P99" s="155">
        <v>10897.398499999999</v>
      </c>
      <c r="Q99" s="155">
        <v>10897.398499999999</v>
      </c>
      <c r="R99" s="155">
        <v>10897.398499999999</v>
      </c>
      <c r="S99" s="155">
        <v>12397.109635200601</v>
      </c>
      <c r="T99" s="155">
        <v>10519.6031282205</v>
      </c>
      <c r="U99" s="155">
        <v>10393.8032237344</v>
      </c>
      <c r="V99" s="154">
        <v>101.58</v>
      </c>
      <c r="W99" s="154">
        <v>100.94</v>
      </c>
      <c r="X99" s="154">
        <v>101.82</v>
      </c>
      <c r="Y99" s="154">
        <v>102.76</v>
      </c>
      <c r="Z99" s="154">
        <v>100.43</v>
      </c>
      <c r="AA99" s="154">
        <v>101.7</v>
      </c>
      <c r="AB99" s="154">
        <v>3.33</v>
      </c>
      <c r="AC99" s="156">
        <v>5.6873046933866899E-3</v>
      </c>
      <c r="AD99" s="154">
        <v>210.776533632108</v>
      </c>
      <c r="AE99" s="154">
        <v>210.776533632108</v>
      </c>
      <c r="AF99" s="154">
        <v>210.776533632108</v>
      </c>
      <c r="AG99" s="154">
        <v>201.34000596071999</v>
      </c>
      <c r="AH99" s="154">
        <v>207.16299480280401</v>
      </c>
      <c r="AI99" s="154">
        <v>218.43257215592499</v>
      </c>
      <c r="AJ99" s="154">
        <v>185.491896827208</v>
      </c>
      <c r="AK99" s="154">
        <v>149.29192087262001</v>
      </c>
      <c r="AL99" s="154">
        <v>190.45125087678301</v>
      </c>
      <c r="AM99" s="154">
        <v>192.994647384731</v>
      </c>
      <c r="AN99" s="154">
        <v>181.445347786811</v>
      </c>
      <c r="AO99" s="154">
        <v>188.037348617916</v>
      </c>
      <c r="AP99" s="154">
        <v>78.231558629029905</v>
      </c>
      <c r="AQ99" s="154">
        <v>206.40458432883699</v>
      </c>
      <c r="AR99" s="154">
        <v>206.40458432883699</v>
      </c>
      <c r="AS99" s="154">
        <v>206.40458432883699</v>
      </c>
      <c r="AT99" s="154">
        <v>199.163930647896</v>
      </c>
      <c r="AU99" s="154">
        <v>202.18257859083201</v>
      </c>
      <c r="AV99" s="154">
        <v>212.734122788901</v>
      </c>
      <c r="AW99" s="154">
        <v>176.03743437571299</v>
      </c>
      <c r="AX99" s="154">
        <v>143.03198373081901</v>
      </c>
      <c r="AY99" s="154">
        <v>180.10755202244599</v>
      </c>
      <c r="AZ99" s="154">
        <v>181.510000939055</v>
      </c>
      <c r="BA99" s="154">
        <v>174.72448057813901</v>
      </c>
      <c r="BB99" s="154">
        <v>175.478413608209</v>
      </c>
      <c r="BC99" s="154">
        <v>79.783449615027095</v>
      </c>
      <c r="BE99" s="157" t="e">
        <f>#N/A</f>
        <v>#N/A</v>
      </c>
      <c r="BF99" s="157" t="e">
        <f>#N/A</f>
        <v>#N/A</v>
      </c>
      <c r="BG99" s="157" t="e">
        <f>#N/A</f>
        <v>#N/A</v>
      </c>
      <c r="BH99" s="157" t="e">
        <f>#N/A</f>
        <v>#N/A</v>
      </c>
      <c r="BI99" s="157" t="e">
        <f>#N/A</f>
        <v>#N/A</v>
      </c>
      <c r="BJ99" s="157" t="e">
        <f>#N/A</f>
        <v>#N/A</v>
      </c>
      <c r="BK99" s="157" t="e">
        <f>#N/A</f>
        <v>#N/A</v>
      </c>
    </row>
    <row r="100" spans="1:63" x14ac:dyDescent="0.25">
      <c r="A100" s="152">
        <v>45931</v>
      </c>
      <c r="B100" t="s">
        <v>329</v>
      </c>
      <c r="C100">
        <v>2025</v>
      </c>
      <c r="D100" s="153">
        <v>144.06400566517999</v>
      </c>
      <c r="E100" s="153">
        <v>179.35911004723201</v>
      </c>
      <c r="F100" s="153">
        <v>140.21352332466699</v>
      </c>
      <c r="G100" s="153">
        <v>135.31203996368001</v>
      </c>
      <c r="H100" s="153">
        <v>142.909781947097</v>
      </c>
      <c r="I100" s="153">
        <v>143.684070719765</v>
      </c>
      <c r="J100" s="154">
        <v>147.161254183003</v>
      </c>
      <c r="K100" s="154">
        <v>181.59805615491101</v>
      </c>
      <c r="L100" s="154">
        <v>143.708788543157</v>
      </c>
      <c r="M100" s="154">
        <v>137.711383298328</v>
      </c>
      <c r="N100" s="154">
        <v>145.63053777539599</v>
      </c>
      <c r="O100" s="154">
        <v>150.156024053208</v>
      </c>
      <c r="P100" s="155">
        <v>11206.313</v>
      </c>
      <c r="Q100" s="155">
        <v>11206.313</v>
      </c>
      <c r="R100" s="155">
        <v>11206.313</v>
      </c>
      <c r="S100" s="155">
        <v>12788.912683927399</v>
      </c>
      <c r="T100" s="155">
        <v>10795.0266764464</v>
      </c>
      <c r="U100" s="155">
        <v>10661.987678118599</v>
      </c>
      <c r="V100" s="154">
        <v>104.93</v>
      </c>
      <c r="W100" s="154">
        <v>104.04</v>
      </c>
      <c r="X100" s="154">
        <v>105.26</v>
      </c>
      <c r="Y100" s="154">
        <v>104.06</v>
      </c>
      <c r="Z100" s="154">
        <v>104.84</v>
      </c>
      <c r="AA100" s="154">
        <v>107.44</v>
      </c>
      <c r="AB100" s="154">
        <v>3.37</v>
      </c>
      <c r="AC100" s="156">
        <v>5.7070420546593602E-3</v>
      </c>
      <c r="AD100" s="154">
        <v>216.751531013244</v>
      </c>
      <c r="AE100" s="154">
        <v>216.751531013244</v>
      </c>
      <c r="AF100" s="154">
        <v>216.751531013244</v>
      </c>
      <c r="AG100" s="154">
        <v>207.70323339738701</v>
      </c>
      <c r="AH100" s="154">
        <v>212.58692253032601</v>
      </c>
      <c r="AI100" s="154">
        <v>224.068643853878</v>
      </c>
      <c r="AJ100" s="154">
        <v>191.60922163889501</v>
      </c>
      <c r="AK100" s="154">
        <v>153.87687188020001</v>
      </c>
      <c r="AL100" s="154">
        <v>196.885667523965</v>
      </c>
      <c r="AM100" s="154">
        <v>195.43619119166101</v>
      </c>
      <c r="AN100" s="154">
        <v>189.412827461608</v>
      </c>
      <c r="AO100" s="154">
        <v>198.65027271886899</v>
      </c>
      <c r="AP100" s="154">
        <v>78.5030553429972</v>
      </c>
      <c r="AQ100" s="154">
        <v>211.20158425881499</v>
      </c>
      <c r="AR100" s="154">
        <v>211.20158425881499</v>
      </c>
      <c r="AS100" s="154">
        <v>211.20158425881499</v>
      </c>
      <c r="AT100" s="154">
        <v>203.28661412122599</v>
      </c>
      <c r="AU100" s="154">
        <v>206.87143789632501</v>
      </c>
      <c r="AV100" s="154">
        <v>217.93971251621801</v>
      </c>
      <c r="AW100" s="154">
        <v>182.606710796622</v>
      </c>
      <c r="AX100" s="154">
        <v>147.901645405805</v>
      </c>
      <c r="AY100" s="154">
        <v>187.04699555763401</v>
      </c>
      <c r="AZ100" s="154">
        <v>187.81106207155599</v>
      </c>
      <c r="BA100" s="154">
        <v>180.6684733514</v>
      </c>
      <c r="BB100" s="154">
        <v>184.89414810021299</v>
      </c>
      <c r="BC100" s="154">
        <v>78.635790606179199</v>
      </c>
      <c r="BE100" s="157" t="e">
        <f>#N/A</f>
        <v>#N/A</v>
      </c>
      <c r="BF100" s="157" t="e">
        <f>#N/A</f>
        <v>#N/A</v>
      </c>
      <c r="BG100" s="157" t="e">
        <f>#N/A</f>
        <v>#N/A</v>
      </c>
      <c r="BH100" s="157" t="e">
        <f>#N/A</f>
        <v>#N/A</v>
      </c>
      <c r="BI100" s="157" t="e">
        <f>#N/A</f>
        <v>#N/A</v>
      </c>
      <c r="BJ100" s="157" t="e">
        <f>#N/A</f>
        <v>#N/A</v>
      </c>
      <c r="BK100" s="157" t="e">
        <f>#N/A</f>
        <v>#N/A</v>
      </c>
    </row>
    <row r="101" spans="1:63" x14ac:dyDescent="0.25">
      <c r="A101" s="152">
        <v>46023</v>
      </c>
      <c r="B101" t="s">
        <v>330</v>
      </c>
      <c r="C101">
        <v>2026</v>
      </c>
      <c r="D101" s="153">
        <v>143.68241437496999</v>
      </c>
      <c r="E101" s="153">
        <v>180.872035804928</v>
      </c>
      <c r="F101" s="153">
        <v>139.241089376959</v>
      </c>
      <c r="G101" s="153">
        <v>134.65845992331899</v>
      </c>
      <c r="H101" s="153">
        <v>143.14450399758701</v>
      </c>
      <c r="I101" s="153">
        <v>144.02104189549101</v>
      </c>
      <c r="J101" s="154">
        <v>145.820576734377</v>
      </c>
      <c r="K101" s="154">
        <v>181.811683355719</v>
      </c>
      <c r="L101" s="154">
        <v>141.833888788233</v>
      </c>
      <c r="M101" s="154">
        <v>136.255607773138</v>
      </c>
      <c r="N101" s="154">
        <v>144.89566450858101</v>
      </c>
      <c r="O101" s="154">
        <v>147.601696623615</v>
      </c>
      <c r="P101" s="155">
        <v>11535.3195</v>
      </c>
      <c r="Q101" s="155">
        <v>11535.3195</v>
      </c>
      <c r="R101" s="155">
        <v>11535.3195</v>
      </c>
      <c r="S101" s="155">
        <v>13328.530500000001</v>
      </c>
      <c r="T101" s="155">
        <v>11051.841730845599</v>
      </c>
      <c r="U101" s="155">
        <v>10912.458138194301</v>
      </c>
      <c r="V101" s="154">
        <v>108.36</v>
      </c>
      <c r="W101" s="154">
        <v>106.26</v>
      </c>
      <c r="X101" s="154">
        <v>109.17</v>
      </c>
      <c r="Y101" s="154">
        <v>109.04</v>
      </c>
      <c r="Z101" s="154">
        <v>107.22</v>
      </c>
      <c r="AA101" s="154">
        <v>109.77</v>
      </c>
      <c r="AB101" s="154">
        <v>3.3633333333333302</v>
      </c>
      <c r="AC101" s="156">
        <v>5.7037502103309901E-3</v>
      </c>
      <c r="AD101" s="154">
        <v>223.11514611022599</v>
      </c>
      <c r="AE101" s="154">
        <v>223.11514611022599</v>
      </c>
      <c r="AF101" s="154">
        <v>223.11514611022599</v>
      </c>
      <c r="AG101" s="154">
        <v>216.46710316232699</v>
      </c>
      <c r="AH101" s="154">
        <v>217.644392392193</v>
      </c>
      <c r="AI101" s="154">
        <v>229.33244437671999</v>
      </c>
      <c r="AJ101" s="154">
        <v>197.87263181921901</v>
      </c>
      <c r="AK101" s="154">
        <v>157.160288408209</v>
      </c>
      <c r="AL101" s="154">
        <v>204.199205050269</v>
      </c>
      <c r="AM101" s="154">
        <v>204.78918208282499</v>
      </c>
      <c r="AN101" s="154">
        <v>193.71273712737101</v>
      </c>
      <c r="AO101" s="154">
        <v>202.95830636960301</v>
      </c>
      <c r="AP101" s="154">
        <v>78.457774471572705</v>
      </c>
      <c r="AQ101" s="154">
        <v>215.29421457882</v>
      </c>
      <c r="AR101" s="154">
        <v>215.29421457882</v>
      </c>
      <c r="AS101" s="154">
        <v>215.29421457882</v>
      </c>
      <c r="AT101" s="154">
        <v>207.14814803528699</v>
      </c>
      <c r="AU101" s="154">
        <v>210.93019008757699</v>
      </c>
      <c r="AV101" s="154">
        <v>222.17436952362999</v>
      </c>
      <c r="AW101" s="154">
        <v>188.801643460397</v>
      </c>
      <c r="AX101" s="154">
        <v>151.369938990571</v>
      </c>
      <c r="AY101" s="154">
        <v>194.14075286415701</v>
      </c>
      <c r="AZ101" s="154">
        <v>194.379753967509</v>
      </c>
      <c r="BA101" s="154">
        <v>186.09304426377599</v>
      </c>
      <c r="BB101" s="154">
        <v>192.664324674124</v>
      </c>
      <c r="BC101" s="154">
        <v>78.220578511359804</v>
      </c>
      <c r="BE101" s="157" t="e">
        <f>#N/A</f>
        <v>#N/A</v>
      </c>
      <c r="BF101" s="157" t="e">
        <f>#N/A</f>
        <v>#N/A</v>
      </c>
      <c r="BG101" s="157" t="e">
        <f>#N/A</f>
        <v>#N/A</v>
      </c>
      <c r="BH101" s="157" t="e">
        <f>#N/A</f>
        <v>#N/A</v>
      </c>
      <c r="BI101" s="157" t="e">
        <f>#N/A</f>
        <v>#N/A</v>
      </c>
      <c r="BJ101" s="157" t="e">
        <f>#N/A</f>
        <v>#N/A</v>
      </c>
      <c r="BK101" s="157" t="e">
        <f>#N/A</f>
        <v>#N/A</v>
      </c>
    </row>
    <row r="102" spans="1:63" x14ac:dyDescent="0.25">
      <c r="A102" s="152">
        <v>46113</v>
      </c>
      <c r="B102" t="s">
        <v>331</v>
      </c>
      <c r="C102">
        <v>2026</v>
      </c>
      <c r="D102" s="153">
        <v>143.08628830279599</v>
      </c>
      <c r="E102" s="153">
        <v>183.407258114624</v>
      </c>
      <c r="F102" s="153">
        <v>137.71905375959099</v>
      </c>
      <c r="G102" s="153">
        <v>131.45163284030301</v>
      </c>
      <c r="H102" s="153">
        <v>145.18806748969399</v>
      </c>
      <c r="I102" s="153">
        <v>143.148484929994</v>
      </c>
      <c r="J102" s="154">
        <v>144.01193815097099</v>
      </c>
      <c r="K102" s="154">
        <v>181.00841833899901</v>
      </c>
      <c r="L102" s="154">
        <v>139.654441614787</v>
      </c>
      <c r="M102" s="154">
        <v>133.67726561776499</v>
      </c>
      <c r="N102" s="154">
        <v>144.281425107275</v>
      </c>
      <c r="O102" s="154">
        <v>144.83567322371201</v>
      </c>
      <c r="P102" s="155">
        <v>11701.0785</v>
      </c>
      <c r="Q102" s="155">
        <v>11701.0785</v>
      </c>
      <c r="R102" s="155">
        <v>11701.0785</v>
      </c>
      <c r="S102" s="155">
        <v>13441.548000000001</v>
      </c>
      <c r="T102" s="155">
        <v>11251.089538910501</v>
      </c>
      <c r="U102" s="155">
        <v>11112.0150872294</v>
      </c>
      <c r="V102" s="154">
        <v>111.24</v>
      </c>
      <c r="W102" s="154">
        <v>107.13</v>
      </c>
      <c r="X102" s="154">
        <v>112.84</v>
      </c>
      <c r="Y102" s="154">
        <v>113.53</v>
      </c>
      <c r="Z102" s="154">
        <v>108.46</v>
      </c>
      <c r="AA102" s="154">
        <v>113.34</v>
      </c>
      <c r="AB102" s="154">
        <v>3.2733333333333299</v>
      </c>
      <c r="AC102" s="156">
        <v>5.6593998370818299E-3</v>
      </c>
      <c r="AD102" s="154">
        <v>226.32124226595801</v>
      </c>
      <c r="AE102" s="154">
        <v>226.32124226595801</v>
      </c>
      <c r="AF102" s="154">
        <v>226.32124226595801</v>
      </c>
      <c r="AG102" s="154">
        <v>218.30260714617901</v>
      </c>
      <c r="AH102" s="154">
        <v>221.56818800724901</v>
      </c>
      <c r="AI102" s="154">
        <v>233.52626416828599</v>
      </c>
      <c r="AJ102" s="154">
        <v>203.131705090162</v>
      </c>
      <c r="AK102" s="154">
        <v>158.447032723239</v>
      </c>
      <c r="AL102" s="154">
        <v>211.063829787234</v>
      </c>
      <c r="AM102" s="154">
        <v>213.22189876983799</v>
      </c>
      <c r="AN102" s="154">
        <v>195.95302619692899</v>
      </c>
      <c r="AO102" s="154">
        <v>209.559027456781</v>
      </c>
      <c r="AP102" s="154">
        <v>77.847714168474297</v>
      </c>
      <c r="AQ102" s="154">
        <v>219.24111325538399</v>
      </c>
      <c r="AR102" s="154">
        <v>219.24111325538399</v>
      </c>
      <c r="AS102" s="154">
        <v>219.24111325538399</v>
      </c>
      <c r="AT102" s="154">
        <v>210.953237416653</v>
      </c>
      <c r="AU102" s="154">
        <v>214.74062443314301</v>
      </c>
      <c r="AV102" s="154">
        <v>226.339981138702</v>
      </c>
      <c r="AW102" s="154">
        <v>194.526363843871</v>
      </c>
      <c r="AX102" s="154">
        <v>154.69402847106701</v>
      </c>
      <c r="AY102" s="154">
        <v>200.64998830956301</v>
      </c>
      <c r="AZ102" s="154">
        <v>201.61047985726401</v>
      </c>
      <c r="BA102" s="154">
        <v>190.13098464318</v>
      </c>
      <c r="BB102" s="154">
        <v>199.80123879079201</v>
      </c>
      <c r="BC102" s="154">
        <v>78.260025653018502</v>
      </c>
      <c r="BE102" s="157">
        <v>144.01193815097099</v>
      </c>
      <c r="BF102" s="157">
        <v>181.00841833899901</v>
      </c>
      <c r="BG102" s="157">
        <v>139.654441614787</v>
      </c>
      <c r="BH102" s="157">
        <v>144.01193815097099</v>
      </c>
      <c r="BI102" s="157">
        <v>133.67726561776499</v>
      </c>
      <c r="BJ102" s="157">
        <v>144.281425107275</v>
      </c>
      <c r="BK102" s="157">
        <v>144.83567322371201</v>
      </c>
    </row>
    <row r="103" spans="1:63" x14ac:dyDescent="0.25">
      <c r="A103" s="152">
        <v>46204</v>
      </c>
      <c r="B103" t="s">
        <v>977</v>
      </c>
      <c r="C103">
        <v>2026</v>
      </c>
      <c r="D103" s="153"/>
      <c r="E103" s="153"/>
      <c r="F103" s="153"/>
      <c r="G103" s="153"/>
      <c r="H103" s="153"/>
      <c r="I103" s="153"/>
      <c r="J103" s="154"/>
      <c r="K103" s="154"/>
      <c r="L103" s="154"/>
      <c r="M103" s="154"/>
      <c r="N103" s="154"/>
      <c r="O103" s="154"/>
      <c r="P103" s="155"/>
      <c r="Q103" s="155"/>
      <c r="R103" s="155"/>
      <c r="S103" s="155"/>
      <c r="T103" s="155"/>
      <c r="U103" s="155"/>
      <c r="V103" s="154"/>
      <c r="W103" s="154"/>
      <c r="X103" s="154"/>
      <c r="Y103" s="154"/>
      <c r="Z103" s="154"/>
      <c r="AA103" s="154"/>
      <c r="AB103" s="154"/>
      <c r="AC103" s="156"/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  <c r="AO103" s="154"/>
      <c r="AP103" s="154"/>
      <c r="AQ103" s="154"/>
      <c r="AR103" s="154"/>
      <c r="AS103" s="154"/>
      <c r="AT103" s="154"/>
      <c r="AU103" s="154"/>
      <c r="AV103" s="154"/>
      <c r="AW103" s="154"/>
      <c r="AX103" s="154"/>
      <c r="AY103" s="154"/>
      <c r="AZ103" s="154"/>
      <c r="BA103" s="154"/>
      <c r="BB103" s="154"/>
      <c r="BC103" s="154"/>
      <c r="BE103" s="157" t="e">
        <f>#N/A</f>
        <v>#N/A</v>
      </c>
      <c r="BF103" s="157" t="e">
        <f>#N/A</f>
        <v>#N/A</v>
      </c>
      <c r="BG103" s="157" t="e">
        <f>#N/A</f>
        <v>#N/A</v>
      </c>
      <c r="BH103" s="157" t="e">
        <f>#N/A</f>
        <v>#N/A</v>
      </c>
      <c r="BI103" s="157" t="e">
        <f>#N/A</f>
        <v>#N/A</v>
      </c>
      <c r="BJ103" s="157" t="e">
        <f>#N/A</f>
        <v>#N/A</v>
      </c>
      <c r="BK103" s="157" t="e">
        <f>#N/A</f>
        <v>#N/A</v>
      </c>
    </row>
    <row r="104" spans="1:63" x14ac:dyDescent="0.25">
      <c r="A104" s="152">
        <v>46296</v>
      </c>
      <c r="B104" t="s">
        <v>978</v>
      </c>
      <c r="C104">
        <v>2026</v>
      </c>
      <c r="D104" s="153"/>
      <c r="E104" s="153"/>
      <c r="F104" s="153"/>
      <c r="G104" s="153"/>
      <c r="H104" s="153"/>
      <c r="I104" s="153"/>
      <c r="J104" s="154"/>
      <c r="K104" s="154"/>
      <c r="L104" s="154"/>
      <c r="M104" s="154"/>
      <c r="N104" s="154"/>
      <c r="O104" s="154"/>
      <c r="P104" s="155"/>
      <c r="Q104" s="155"/>
      <c r="R104" s="155"/>
      <c r="S104" s="155"/>
      <c r="T104" s="155"/>
      <c r="U104" s="155"/>
      <c r="V104" s="154"/>
      <c r="W104" s="154"/>
      <c r="X104" s="154"/>
      <c r="Y104" s="154"/>
      <c r="Z104" s="154"/>
      <c r="AA104" s="154"/>
      <c r="AB104" s="154"/>
      <c r="AC104" s="156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  <c r="BE104" s="157" t="e">
        <f>#N/A</f>
        <v>#N/A</v>
      </c>
      <c r="BF104" s="157" t="e">
        <f>#N/A</f>
        <v>#N/A</v>
      </c>
      <c r="BG104" s="157" t="e">
        <f>#N/A</f>
        <v>#N/A</v>
      </c>
      <c r="BH104" s="157" t="e">
        <f>#N/A</f>
        <v>#N/A</v>
      </c>
      <c r="BI104" s="157" t="e">
        <f>#N/A</f>
        <v>#N/A</v>
      </c>
      <c r="BJ104" s="157" t="e">
        <f>#N/A</f>
        <v>#N/A</v>
      </c>
      <c r="BK104" s="157" t="e">
        <f>#N/A</f>
        <v>#N/A</v>
      </c>
    </row>
    <row r="105" spans="1:63" x14ac:dyDescent="0.25">
      <c r="A105" s="152">
        <v>46388</v>
      </c>
      <c r="B105" t="s">
        <v>979</v>
      </c>
      <c r="C105">
        <v>2027</v>
      </c>
      <c r="D105" s="153"/>
      <c r="E105" s="153"/>
      <c r="F105" s="153"/>
      <c r="G105" s="153"/>
      <c r="H105" s="153"/>
      <c r="I105" s="153"/>
      <c r="J105" s="154"/>
      <c r="K105" s="154"/>
      <c r="L105" s="154"/>
      <c r="M105" s="154"/>
      <c r="N105" s="154"/>
      <c r="O105" s="154"/>
      <c r="P105" s="155"/>
      <c r="Q105" s="155"/>
      <c r="R105" s="155"/>
      <c r="S105" s="155"/>
      <c r="T105" s="155"/>
      <c r="U105" s="155"/>
      <c r="V105" s="154"/>
      <c r="W105" s="154"/>
      <c r="X105" s="154"/>
      <c r="Y105" s="154"/>
      <c r="Z105" s="154"/>
      <c r="AA105" s="154"/>
      <c r="AB105" s="154"/>
      <c r="AC105" s="156"/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  <c r="BE105" s="157" t="e">
        <f>#N/A</f>
        <v>#N/A</v>
      </c>
      <c r="BF105" s="157" t="e">
        <f>#N/A</f>
        <v>#N/A</v>
      </c>
      <c r="BG105" s="157" t="e">
        <f>#N/A</f>
        <v>#N/A</v>
      </c>
      <c r="BH105" s="157" t="e">
        <f>#N/A</f>
        <v>#N/A</v>
      </c>
      <c r="BI105" s="157" t="e">
        <f>#N/A</f>
        <v>#N/A</v>
      </c>
      <c r="BJ105" s="157" t="e">
        <f>#N/A</f>
        <v>#N/A</v>
      </c>
      <c r="BK105" s="157" t="e">
        <f>#N/A</f>
        <v>#N/A</v>
      </c>
    </row>
    <row r="106" spans="1:63" x14ac:dyDescent="0.25">
      <c r="A106" s="152">
        <v>46478</v>
      </c>
      <c r="B106" t="s">
        <v>980</v>
      </c>
      <c r="C106">
        <v>2027</v>
      </c>
      <c r="D106" s="153"/>
      <c r="E106" s="153"/>
      <c r="F106" s="153"/>
      <c r="G106" s="153"/>
      <c r="H106" s="153"/>
      <c r="I106" s="153"/>
      <c r="J106" s="154"/>
      <c r="K106" s="154"/>
      <c r="L106" s="154"/>
      <c r="M106" s="154"/>
      <c r="N106" s="154"/>
      <c r="O106" s="154"/>
      <c r="P106" s="155"/>
      <c r="Q106" s="155"/>
      <c r="R106" s="155"/>
      <c r="S106" s="155"/>
      <c r="T106" s="155"/>
      <c r="U106" s="155"/>
      <c r="V106" s="154"/>
      <c r="W106" s="154"/>
      <c r="X106" s="154"/>
      <c r="Y106" s="154"/>
      <c r="Z106" s="154"/>
      <c r="AA106" s="154"/>
      <c r="AB106" s="154"/>
      <c r="AC106" s="156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  <c r="BE106" s="157" t="e">
        <f>#N/A</f>
        <v>#N/A</v>
      </c>
      <c r="BF106" s="157" t="e">
        <f>#N/A</f>
        <v>#N/A</v>
      </c>
      <c r="BG106" s="157" t="e">
        <f>#N/A</f>
        <v>#N/A</v>
      </c>
      <c r="BH106" s="157" t="e">
        <f>#N/A</f>
        <v>#N/A</v>
      </c>
      <c r="BI106" s="157" t="e">
        <f>#N/A</f>
        <v>#N/A</v>
      </c>
      <c r="BJ106" s="157" t="e">
        <f>#N/A</f>
        <v>#N/A</v>
      </c>
      <c r="BK106" s="157" t="e">
        <f>#N/A</f>
        <v>#N/A</v>
      </c>
    </row>
    <row r="107" spans="1:63" x14ac:dyDescent="0.25">
      <c r="A107" s="152">
        <v>46569</v>
      </c>
      <c r="B107" t="s">
        <v>981</v>
      </c>
      <c r="C107">
        <v>2027</v>
      </c>
      <c r="D107" s="153"/>
      <c r="E107" s="153"/>
      <c r="F107" s="153"/>
      <c r="G107" s="153"/>
      <c r="H107" s="153"/>
      <c r="I107" s="153"/>
      <c r="J107" s="154"/>
      <c r="K107" s="154"/>
      <c r="L107" s="154"/>
      <c r="M107" s="154"/>
      <c r="N107" s="154"/>
      <c r="O107" s="154"/>
      <c r="P107" s="155"/>
      <c r="Q107" s="155"/>
      <c r="R107" s="155"/>
      <c r="S107" s="155"/>
      <c r="T107" s="155"/>
      <c r="U107" s="155"/>
      <c r="V107" s="154"/>
      <c r="W107" s="154"/>
      <c r="X107" s="154"/>
      <c r="Y107" s="154"/>
      <c r="Z107" s="154"/>
      <c r="AA107" s="154"/>
      <c r="AB107" s="154"/>
      <c r="AC107" s="156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  <c r="BE107" s="157" t="e">
        <f>#N/A</f>
        <v>#N/A</v>
      </c>
      <c r="BF107" s="157" t="e">
        <f>#N/A</f>
        <v>#N/A</v>
      </c>
      <c r="BG107" s="157" t="e">
        <f>#N/A</f>
        <v>#N/A</v>
      </c>
      <c r="BH107" s="157" t="e">
        <f>#N/A</f>
        <v>#N/A</v>
      </c>
      <c r="BI107" s="157" t="e">
        <f>#N/A</f>
        <v>#N/A</v>
      </c>
      <c r="BJ107" s="157" t="e">
        <f>#N/A</f>
        <v>#N/A</v>
      </c>
      <c r="BK107" s="157" t="e">
        <f>#N/A</f>
        <v>#N/A</v>
      </c>
    </row>
    <row r="108" spans="1:63" x14ac:dyDescent="0.25">
      <c r="A108" s="152">
        <v>46661</v>
      </c>
      <c r="B108" t="s">
        <v>982</v>
      </c>
      <c r="C108">
        <v>2027</v>
      </c>
      <c r="D108" s="153"/>
      <c r="E108" s="153"/>
      <c r="F108" s="153"/>
      <c r="G108" s="153"/>
      <c r="H108" s="153"/>
      <c r="I108" s="153"/>
      <c r="J108" s="154"/>
      <c r="K108" s="154"/>
      <c r="L108" s="154"/>
      <c r="M108" s="154"/>
      <c r="N108" s="154"/>
      <c r="O108" s="154"/>
      <c r="P108" s="155"/>
      <c r="Q108" s="155"/>
      <c r="R108" s="155"/>
      <c r="S108" s="155"/>
      <c r="T108" s="155"/>
      <c r="U108" s="155"/>
      <c r="V108" s="154"/>
      <c r="W108" s="154"/>
      <c r="X108" s="154"/>
      <c r="Y108" s="154"/>
      <c r="Z108" s="154"/>
      <c r="AA108" s="154"/>
      <c r="AB108" s="154"/>
      <c r="AC108" s="156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4"/>
      <c r="AU108" s="154"/>
      <c r="AV108" s="154"/>
      <c r="AW108" s="154"/>
      <c r="AX108" s="154"/>
      <c r="AY108" s="154"/>
      <c r="AZ108" s="154"/>
      <c r="BA108" s="154"/>
      <c r="BB108" s="154"/>
      <c r="BC108" s="154"/>
      <c r="BE108" s="157" t="e">
        <f>#N/A</f>
        <v>#N/A</v>
      </c>
      <c r="BF108" s="157" t="e">
        <f>#N/A</f>
        <v>#N/A</v>
      </c>
      <c r="BG108" s="157" t="e">
        <f>#N/A</f>
        <v>#N/A</v>
      </c>
      <c r="BH108" s="157" t="e">
        <f>#N/A</f>
        <v>#N/A</v>
      </c>
      <c r="BI108" s="157" t="e">
        <f>#N/A</f>
        <v>#N/A</v>
      </c>
      <c r="BJ108" s="157" t="e">
        <f>#N/A</f>
        <v>#N/A</v>
      </c>
      <c r="BK108" s="157" t="e">
        <f>#N/A</f>
        <v>#N/A</v>
      </c>
    </row>
    <row r="109" spans="1:63" x14ac:dyDescent="0.25">
      <c r="A109" s="152">
        <v>46753</v>
      </c>
      <c r="B109" t="s">
        <v>983</v>
      </c>
      <c r="C109">
        <v>2028</v>
      </c>
      <c r="D109" s="153"/>
      <c r="E109" s="153"/>
      <c r="F109" s="153"/>
      <c r="G109" s="153"/>
      <c r="H109" s="153"/>
      <c r="I109" s="153"/>
      <c r="J109" s="154"/>
      <c r="K109" s="154"/>
      <c r="L109" s="154"/>
      <c r="M109" s="154"/>
      <c r="N109" s="154"/>
      <c r="O109" s="154"/>
      <c r="P109" s="155"/>
      <c r="Q109" s="155"/>
      <c r="R109" s="155"/>
      <c r="S109" s="155"/>
      <c r="T109" s="155"/>
      <c r="U109" s="155"/>
      <c r="V109" s="154"/>
      <c r="W109" s="154"/>
      <c r="X109" s="154"/>
      <c r="Y109" s="154"/>
      <c r="Z109" s="154"/>
      <c r="AA109" s="154"/>
      <c r="AB109" s="154"/>
      <c r="AC109" s="156"/>
      <c r="AD109" s="154"/>
      <c r="AE109" s="154"/>
      <c r="AF109" s="154"/>
      <c r="AG109" s="154"/>
      <c r="AH109" s="154"/>
      <c r="AI109" s="154"/>
      <c r="AJ109" s="154"/>
      <c r="AK109" s="154"/>
      <c r="AL109" s="154"/>
      <c r="AM109" s="154"/>
      <c r="AN109" s="154"/>
      <c r="AO109" s="154"/>
      <c r="AP109" s="154"/>
      <c r="AQ109" s="154"/>
      <c r="AR109" s="154"/>
      <c r="AS109" s="154"/>
      <c r="AT109" s="154"/>
      <c r="AU109" s="154"/>
      <c r="AV109" s="154"/>
      <c r="AW109" s="154"/>
      <c r="AX109" s="154"/>
      <c r="AY109" s="154"/>
      <c r="AZ109" s="154"/>
      <c r="BA109" s="154"/>
      <c r="BB109" s="154"/>
      <c r="BC109" s="154"/>
      <c r="BE109" s="157" t="e">
        <f>#N/A</f>
        <v>#N/A</v>
      </c>
      <c r="BF109" s="157" t="e">
        <f>#N/A</f>
        <v>#N/A</v>
      </c>
      <c r="BG109" s="157" t="e">
        <f>#N/A</f>
        <v>#N/A</v>
      </c>
      <c r="BH109" s="157" t="e">
        <f>#N/A</f>
        <v>#N/A</v>
      </c>
      <c r="BI109" s="157" t="e">
        <f>#N/A</f>
        <v>#N/A</v>
      </c>
      <c r="BJ109" s="157" t="e">
        <f>#N/A</f>
        <v>#N/A</v>
      </c>
      <c r="BK109" s="157" t="e">
        <f>#N/A</f>
        <v>#N/A</v>
      </c>
    </row>
    <row r="110" spans="1:63" x14ac:dyDescent="0.25">
      <c r="A110" s="152">
        <v>46844</v>
      </c>
      <c r="B110" t="s">
        <v>984</v>
      </c>
      <c r="C110">
        <v>2028</v>
      </c>
      <c r="D110" s="153"/>
      <c r="E110" s="153"/>
      <c r="F110" s="153"/>
      <c r="G110" s="153"/>
      <c r="H110" s="153"/>
      <c r="I110" s="153"/>
      <c r="J110" s="154"/>
      <c r="K110" s="154"/>
      <c r="L110" s="154"/>
      <c r="M110" s="154"/>
      <c r="N110" s="154"/>
      <c r="O110" s="154"/>
      <c r="P110" s="155"/>
      <c r="Q110" s="155"/>
      <c r="R110" s="155"/>
      <c r="S110" s="155"/>
      <c r="T110" s="155"/>
      <c r="U110" s="155"/>
      <c r="V110" s="154"/>
      <c r="W110" s="154"/>
      <c r="X110" s="154"/>
      <c r="Y110" s="154"/>
      <c r="Z110" s="154"/>
      <c r="AA110" s="154"/>
      <c r="AB110" s="154"/>
      <c r="AC110" s="156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  <c r="BE110" s="157" t="e">
        <f>#N/A</f>
        <v>#N/A</v>
      </c>
      <c r="BF110" s="157" t="e">
        <f>#N/A</f>
        <v>#N/A</v>
      </c>
      <c r="BG110" s="157" t="e">
        <f>#N/A</f>
        <v>#N/A</v>
      </c>
      <c r="BH110" s="157" t="e">
        <f>#N/A</f>
        <v>#N/A</v>
      </c>
      <c r="BI110" s="157" t="e">
        <f>#N/A</f>
        <v>#N/A</v>
      </c>
      <c r="BJ110" s="157" t="e">
        <f>#N/A</f>
        <v>#N/A</v>
      </c>
      <c r="BK110" s="157" t="e">
        <f>#N/A</f>
        <v>#N/A</v>
      </c>
    </row>
    <row r="111" spans="1:63" x14ac:dyDescent="0.25">
      <c r="A111" s="152">
        <v>46935</v>
      </c>
      <c r="B111" t="s">
        <v>985</v>
      </c>
      <c r="C111">
        <v>2028</v>
      </c>
      <c r="D111" s="153"/>
      <c r="E111" s="153"/>
      <c r="F111" s="153"/>
      <c r="G111" s="153"/>
      <c r="H111" s="153"/>
      <c r="I111" s="153"/>
      <c r="J111" s="154"/>
      <c r="K111" s="154"/>
      <c r="L111" s="154"/>
      <c r="M111" s="154"/>
      <c r="N111" s="154"/>
      <c r="O111" s="154"/>
      <c r="P111" s="155"/>
      <c r="Q111" s="155"/>
      <c r="R111" s="155"/>
      <c r="S111" s="155"/>
      <c r="T111" s="155"/>
      <c r="U111" s="155"/>
      <c r="V111" s="154"/>
      <c r="W111" s="154"/>
      <c r="X111" s="154"/>
      <c r="Y111" s="154"/>
      <c r="Z111" s="154"/>
      <c r="AA111" s="154"/>
      <c r="AB111" s="154"/>
      <c r="AC111" s="156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E111" s="157" t="e">
        <f>#N/A</f>
        <v>#N/A</v>
      </c>
      <c r="BF111" s="157" t="e">
        <f>#N/A</f>
        <v>#N/A</v>
      </c>
      <c r="BG111" s="157" t="e">
        <f>#N/A</f>
        <v>#N/A</v>
      </c>
      <c r="BH111" s="157" t="e">
        <f>#N/A</f>
        <v>#N/A</v>
      </c>
      <c r="BI111" s="157" t="e">
        <f>#N/A</f>
        <v>#N/A</v>
      </c>
      <c r="BJ111" s="157" t="e">
        <f>#N/A</f>
        <v>#N/A</v>
      </c>
      <c r="BK111" s="157" t="e">
        <f>#N/A</f>
        <v>#N/A</v>
      </c>
    </row>
    <row r="112" spans="1:63" x14ac:dyDescent="0.25">
      <c r="A112" s="152">
        <v>47027</v>
      </c>
      <c r="B112" t="s">
        <v>986</v>
      </c>
      <c r="C112">
        <v>2028</v>
      </c>
      <c r="D112" s="153"/>
      <c r="E112" s="153"/>
      <c r="F112" s="153"/>
      <c r="G112" s="153"/>
      <c r="H112" s="153"/>
      <c r="I112" s="153"/>
      <c r="J112" s="154"/>
      <c r="K112" s="154"/>
      <c r="L112" s="154"/>
      <c r="M112" s="154"/>
      <c r="N112" s="154"/>
      <c r="O112" s="154"/>
      <c r="P112" s="155"/>
      <c r="Q112" s="155"/>
      <c r="R112" s="155"/>
      <c r="S112" s="155"/>
      <c r="T112" s="155"/>
      <c r="U112" s="155"/>
      <c r="V112" s="154"/>
      <c r="W112" s="154"/>
      <c r="X112" s="154"/>
      <c r="Y112" s="154"/>
      <c r="Z112" s="154"/>
      <c r="AA112" s="154"/>
      <c r="AB112" s="154"/>
      <c r="AC112" s="156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  <c r="AO112" s="154"/>
      <c r="AP112" s="154"/>
      <c r="AQ112" s="154"/>
      <c r="AR112" s="154"/>
      <c r="AS112" s="154"/>
      <c r="AT112" s="154"/>
      <c r="AU112" s="154"/>
      <c r="AV112" s="154"/>
      <c r="AW112" s="154"/>
      <c r="AX112" s="154"/>
      <c r="AY112" s="154"/>
      <c r="AZ112" s="154"/>
      <c r="BA112" s="154"/>
      <c r="BB112" s="154"/>
      <c r="BC112" s="154"/>
      <c r="BE112" s="157" t="e">
        <f>#N/A</f>
        <v>#N/A</v>
      </c>
      <c r="BF112" s="157" t="e">
        <f>#N/A</f>
        <v>#N/A</v>
      </c>
      <c r="BG112" s="157" t="e">
        <f>#N/A</f>
        <v>#N/A</v>
      </c>
      <c r="BH112" s="157" t="e">
        <f>#N/A</f>
        <v>#N/A</v>
      </c>
      <c r="BI112" s="157" t="e">
        <f>#N/A</f>
        <v>#N/A</v>
      </c>
      <c r="BJ112" s="157" t="e">
        <f>#N/A</f>
        <v>#N/A</v>
      </c>
      <c r="BK112" s="157" t="e">
        <f>#N/A</f>
        <v>#N/A</v>
      </c>
    </row>
    <row r="113" spans="1:63" x14ac:dyDescent="0.25">
      <c r="A113" s="152">
        <v>47119</v>
      </c>
      <c r="B113" t="s">
        <v>987</v>
      </c>
      <c r="C113">
        <v>2029</v>
      </c>
      <c r="D113" s="153"/>
      <c r="E113" s="153"/>
      <c r="F113" s="153"/>
      <c r="G113" s="153"/>
      <c r="H113" s="153"/>
      <c r="I113" s="153"/>
      <c r="J113" s="154"/>
      <c r="K113" s="154"/>
      <c r="L113" s="154"/>
      <c r="M113" s="154"/>
      <c r="N113" s="154"/>
      <c r="O113" s="154"/>
      <c r="P113" s="155"/>
      <c r="Q113" s="155"/>
      <c r="R113" s="155"/>
      <c r="S113" s="155"/>
      <c r="T113" s="155"/>
      <c r="U113" s="155"/>
      <c r="V113" s="154"/>
      <c r="W113" s="154"/>
      <c r="X113" s="154"/>
      <c r="Y113" s="154"/>
      <c r="Z113" s="154"/>
      <c r="AA113" s="154"/>
      <c r="AB113" s="154"/>
      <c r="AC113" s="156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  <c r="BE113" s="157" t="e">
        <f>#N/A</f>
        <v>#N/A</v>
      </c>
      <c r="BF113" s="157" t="e">
        <f>#N/A</f>
        <v>#N/A</v>
      </c>
      <c r="BG113" s="157" t="e">
        <f>#N/A</f>
        <v>#N/A</v>
      </c>
      <c r="BH113" s="157" t="e">
        <f>#N/A</f>
        <v>#N/A</v>
      </c>
      <c r="BI113" s="157" t="e">
        <f>#N/A</f>
        <v>#N/A</v>
      </c>
      <c r="BJ113" s="157" t="e">
        <f>#N/A</f>
        <v>#N/A</v>
      </c>
      <c r="BK113" s="157" t="e">
        <f>#N/A</f>
        <v>#N/A</v>
      </c>
    </row>
    <row r="114" spans="1:63" x14ac:dyDescent="0.25">
      <c r="A114" s="152">
        <v>47209</v>
      </c>
      <c r="B114" t="s">
        <v>988</v>
      </c>
      <c r="C114">
        <v>2029</v>
      </c>
      <c r="D114" s="153"/>
      <c r="E114" s="153"/>
      <c r="F114" s="153"/>
      <c r="G114" s="153"/>
      <c r="H114" s="153"/>
      <c r="I114" s="153"/>
      <c r="J114" s="154"/>
      <c r="K114" s="154"/>
      <c r="L114" s="154"/>
      <c r="M114" s="154"/>
      <c r="N114" s="154"/>
      <c r="O114" s="154"/>
      <c r="P114" s="155"/>
      <c r="Q114" s="155"/>
      <c r="R114" s="155"/>
      <c r="S114" s="155"/>
      <c r="T114" s="155"/>
      <c r="U114" s="155"/>
      <c r="V114" s="154"/>
      <c r="W114" s="154"/>
      <c r="X114" s="154"/>
      <c r="Y114" s="154"/>
      <c r="Z114" s="154"/>
      <c r="AA114" s="154"/>
      <c r="AB114" s="154"/>
      <c r="AC114" s="156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  <c r="BE114" s="157" t="e">
        <f>#N/A</f>
        <v>#N/A</v>
      </c>
      <c r="BF114" s="157" t="e">
        <f>#N/A</f>
        <v>#N/A</v>
      </c>
      <c r="BG114" s="157" t="e">
        <f>#N/A</f>
        <v>#N/A</v>
      </c>
      <c r="BH114" s="157" t="e">
        <f>#N/A</f>
        <v>#N/A</v>
      </c>
      <c r="BI114" s="157" t="e">
        <f>#N/A</f>
        <v>#N/A</v>
      </c>
      <c r="BJ114" s="157" t="e">
        <f>#N/A</f>
        <v>#N/A</v>
      </c>
      <c r="BK114" s="157" t="e">
        <f>#N/A</f>
        <v>#N/A</v>
      </c>
    </row>
    <row r="115" spans="1:63" x14ac:dyDescent="0.25">
      <c r="A115" s="152">
        <v>47300</v>
      </c>
      <c r="B115" t="s">
        <v>989</v>
      </c>
      <c r="C115">
        <v>2029</v>
      </c>
      <c r="D115" s="153"/>
      <c r="E115" s="153"/>
      <c r="F115" s="153"/>
      <c r="G115" s="153"/>
      <c r="H115" s="153"/>
      <c r="I115" s="153"/>
      <c r="J115" s="154"/>
      <c r="K115" s="154"/>
      <c r="L115" s="154"/>
      <c r="M115" s="154"/>
      <c r="N115" s="154"/>
      <c r="O115" s="154"/>
      <c r="P115" s="155"/>
      <c r="Q115" s="155"/>
      <c r="R115" s="155"/>
      <c r="S115" s="155"/>
      <c r="T115" s="155"/>
      <c r="U115" s="155"/>
      <c r="V115" s="154"/>
      <c r="W115" s="154"/>
      <c r="X115" s="154"/>
      <c r="Y115" s="154"/>
      <c r="Z115" s="154"/>
      <c r="AA115" s="154"/>
      <c r="AB115" s="154"/>
      <c r="AC115" s="156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  <c r="BE115" s="157" t="e">
        <f>#N/A</f>
        <v>#N/A</v>
      </c>
      <c r="BF115" s="157" t="e">
        <f>#N/A</f>
        <v>#N/A</v>
      </c>
      <c r="BG115" s="157" t="e">
        <f>#N/A</f>
        <v>#N/A</v>
      </c>
      <c r="BH115" s="157" t="e">
        <f>#N/A</f>
        <v>#N/A</v>
      </c>
      <c r="BI115" s="157" t="e">
        <f>#N/A</f>
        <v>#N/A</v>
      </c>
      <c r="BJ115" s="157" t="e">
        <f>#N/A</f>
        <v>#N/A</v>
      </c>
      <c r="BK115" s="157" t="e">
        <f>#N/A</f>
        <v>#N/A</v>
      </c>
    </row>
    <row r="116" spans="1:63" x14ac:dyDescent="0.25">
      <c r="A116" s="152">
        <v>47392</v>
      </c>
      <c r="B116" t="s">
        <v>990</v>
      </c>
      <c r="C116">
        <v>2029</v>
      </c>
      <c r="D116" s="153"/>
      <c r="E116" s="153"/>
      <c r="F116" s="153"/>
      <c r="G116" s="153"/>
      <c r="H116" s="153"/>
      <c r="I116" s="153"/>
      <c r="J116" s="154"/>
      <c r="K116" s="154"/>
      <c r="L116" s="154"/>
      <c r="M116" s="154"/>
      <c r="N116" s="154"/>
      <c r="O116" s="154"/>
      <c r="P116" s="155"/>
      <c r="Q116" s="155"/>
      <c r="R116" s="155"/>
      <c r="S116" s="155"/>
      <c r="T116" s="155"/>
      <c r="U116" s="155"/>
      <c r="V116" s="154"/>
      <c r="W116" s="154"/>
      <c r="X116" s="154"/>
      <c r="Y116" s="154"/>
      <c r="Z116" s="154"/>
      <c r="AA116" s="154"/>
      <c r="AB116" s="154"/>
      <c r="AC116" s="156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4"/>
      <c r="BC116" s="154"/>
      <c r="BE116" s="157" t="e">
        <f>#N/A</f>
        <v>#N/A</v>
      </c>
      <c r="BF116" s="157" t="e">
        <f>#N/A</f>
        <v>#N/A</v>
      </c>
      <c r="BG116" s="157" t="e">
        <f>#N/A</f>
        <v>#N/A</v>
      </c>
      <c r="BH116" s="157" t="e">
        <f>#N/A</f>
        <v>#N/A</v>
      </c>
      <c r="BI116" s="157" t="e">
        <f>#N/A</f>
        <v>#N/A</v>
      </c>
      <c r="BJ116" s="157" t="e">
        <f>#N/A</f>
        <v>#N/A</v>
      </c>
      <c r="BK116" s="157" t="e">
        <f>#N/A</f>
        <v>#N/A</v>
      </c>
    </row>
    <row r="117" spans="1:63" x14ac:dyDescent="0.25">
      <c r="A117" s="152">
        <v>47484</v>
      </c>
      <c r="B117" t="s">
        <v>991</v>
      </c>
      <c r="C117">
        <v>2030</v>
      </c>
      <c r="D117" s="153"/>
      <c r="E117" s="153"/>
      <c r="F117" s="153"/>
      <c r="G117" s="153"/>
      <c r="H117" s="153"/>
      <c r="I117" s="153"/>
      <c r="J117" s="154"/>
      <c r="K117" s="154"/>
      <c r="L117" s="154"/>
      <c r="M117" s="154"/>
      <c r="N117" s="154"/>
      <c r="O117" s="154"/>
      <c r="P117" s="155"/>
      <c r="Q117" s="155"/>
      <c r="R117" s="155"/>
      <c r="S117" s="155"/>
      <c r="T117" s="155"/>
      <c r="U117" s="155"/>
      <c r="V117" s="154"/>
      <c r="W117" s="154"/>
      <c r="X117" s="154"/>
      <c r="Y117" s="154"/>
      <c r="Z117" s="154"/>
      <c r="AA117" s="154"/>
      <c r="AB117" s="154"/>
      <c r="AC117" s="156"/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/>
      <c r="AN117" s="154"/>
      <c r="AO117" s="154"/>
      <c r="AP117" s="154"/>
      <c r="AQ117" s="154"/>
      <c r="AR117" s="154"/>
      <c r="AS117" s="154"/>
      <c r="AT117" s="154"/>
      <c r="AU117" s="154"/>
      <c r="AV117" s="154"/>
      <c r="AW117" s="154"/>
      <c r="AX117" s="154"/>
      <c r="AY117" s="154"/>
      <c r="AZ117" s="154"/>
      <c r="BA117" s="154"/>
      <c r="BB117" s="154"/>
      <c r="BC117" s="154"/>
      <c r="BE117" s="157" t="e">
        <f>#N/A</f>
        <v>#N/A</v>
      </c>
      <c r="BF117" s="157" t="e">
        <f>#N/A</f>
        <v>#N/A</v>
      </c>
      <c r="BG117" s="157" t="e">
        <f>#N/A</f>
        <v>#N/A</v>
      </c>
      <c r="BH117" s="157" t="e">
        <f>#N/A</f>
        <v>#N/A</v>
      </c>
      <c r="BI117" s="157" t="e">
        <f>#N/A</f>
        <v>#N/A</v>
      </c>
      <c r="BJ117" s="157" t="e">
        <f>#N/A</f>
        <v>#N/A</v>
      </c>
      <c r="BK117" s="157" t="e">
        <f>#N/A</f>
        <v>#N/A</v>
      </c>
    </row>
    <row r="118" spans="1:63" x14ac:dyDescent="0.25">
      <c r="A118" s="152">
        <v>47574</v>
      </c>
      <c r="B118" t="s">
        <v>992</v>
      </c>
      <c r="C118">
        <v>2030</v>
      </c>
      <c r="D118" s="153"/>
      <c r="E118" s="153"/>
      <c r="F118" s="153"/>
      <c r="G118" s="153"/>
      <c r="H118" s="153"/>
      <c r="I118" s="153"/>
      <c r="J118" s="154"/>
      <c r="K118" s="154"/>
      <c r="L118" s="154"/>
      <c r="M118" s="154"/>
      <c r="N118" s="154"/>
      <c r="O118" s="154"/>
      <c r="P118" s="155"/>
      <c r="Q118" s="155"/>
      <c r="R118" s="155"/>
      <c r="S118" s="155"/>
      <c r="T118" s="155"/>
      <c r="U118" s="155"/>
      <c r="V118" s="154"/>
      <c r="W118" s="154"/>
      <c r="X118" s="154"/>
      <c r="Y118" s="154"/>
      <c r="Z118" s="154"/>
      <c r="AA118" s="154"/>
      <c r="AB118" s="154"/>
      <c r="AC118" s="156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  <c r="BE118" s="157" t="e">
        <f>#N/A</f>
        <v>#N/A</v>
      </c>
      <c r="BF118" s="157" t="e">
        <f>#N/A</f>
        <v>#N/A</v>
      </c>
      <c r="BG118" s="157" t="e">
        <f>#N/A</f>
        <v>#N/A</v>
      </c>
      <c r="BH118" s="157" t="e">
        <f>#N/A</f>
        <v>#N/A</v>
      </c>
      <c r="BI118" s="157" t="e">
        <f>#N/A</f>
        <v>#N/A</v>
      </c>
      <c r="BJ118" s="157" t="e">
        <f>#N/A</f>
        <v>#N/A</v>
      </c>
      <c r="BK118" s="157" t="e">
        <f>#N/A</f>
        <v>#N/A</v>
      </c>
    </row>
    <row r="119" spans="1:63" x14ac:dyDescent="0.25">
      <c r="A119" s="152">
        <v>47665</v>
      </c>
      <c r="B119" t="s">
        <v>993</v>
      </c>
      <c r="C119">
        <v>2030</v>
      </c>
      <c r="D119" s="153"/>
      <c r="E119" s="153"/>
      <c r="F119" s="153"/>
      <c r="G119" s="153"/>
      <c r="H119" s="153"/>
      <c r="I119" s="153"/>
      <c r="J119" s="154"/>
      <c r="K119" s="154"/>
      <c r="L119" s="154"/>
      <c r="M119" s="154"/>
      <c r="N119" s="154"/>
      <c r="O119" s="154"/>
      <c r="P119" s="155"/>
      <c r="Q119" s="155"/>
      <c r="R119" s="155"/>
      <c r="S119" s="155"/>
      <c r="T119" s="155"/>
      <c r="U119" s="155"/>
      <c r="V119" s="154"/>
      <c r="W119" s="154"/>
      <c r="X119" s="154"/>
      <c r="Y119" s="154"/>
      <c r="Z119" s="154"/>
      <c r="AA119" s="154"/>
      <c r="AB119" s="154"/>
      <c r="AC119" s="156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  <c r="BA119" s="154"/>
      <c r="BB119" s="154"/>
      <c r="BC119" s="154"/>
      <c r="BE119" s="157" t="e">
        <f>#N/A</f>
        <v>#N/A</v>
      </c>
      <c r="BF119" s="157" t="e">
        <f>#N/A</f>
        <v>#N/A</v>
      </c>
      <c r="BG119" s="157" t="e">
        <f>#N/A</f>
        <v>#N/A</v>
      </c>
      <c r="BH119" s="157" t="e">
        <f>#N/A</f>
        <v>#N/A</v>
      </c>
      <c r="BI119" s="157" t="e">
        <f>#N/A</f>
        <v>#N/A</v>
      </c>
      <c r="BJ119" s="157" t="e">
        <f>#N/A</f>
        <v>#N/A</v>
      </c>
      <c r="BK119" s="157" t="e">
        <f>#N/A</f>
        <v>#N/A</v>
      </c>
    </row>
    <row r="120" spans="1:63" x14ac:dyDescent="0.25">
      <c r="A120" s="152">
        <v>47757</v>
      </c>
      <c r="B120" t="s">
        <v>994</v>
      </c>
      <c r="C120">
        <v>2030</v>
      </c>
      <c r="D120" s="153"/>
      <c r="E120" s="153"/>
      <c r="F120" s="153"/>
      <c r="G120" s="153"/>
      <c r="H120" s="153"/>
      <c r="I120" s="153"/>
      <c r="J120" s="154"/>
      <c r="K120" s="154"/>
      <c r="L120" s="154"/>
      <c r="M120" s="154"/>
      <c r="N120" s="154"/>
      <c r="O120" s="154"/>
      <c r="P120" s="155"/>
      <c r="Q120" s="155"/>
      <c r="R120" s="155"/>
      <c r="S120" s="155"/>
      <c r="T120" s="155"/>
      <c r="U120" s="155"/>
      <c r="V120" s="154"/>
      <c r="W120" s="154"/>
      <c r="X120" s="154"/>
      <c r="Y120" s="154"/>
      <c r="Z120" s="154"/>
      <c r="AA120" s="154"/>
      <c r="AB120" s="154"/>
      <c r="AC120" s="156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154"/>
      <c r="AR120" s="154"/>
      <c r="AS120" s="154"/>
      <c r="AT120" s="154"/>
      <c r="AU120" s="154"/>
      <c r="AV120" s="154"/>
      <c r="AW120" s="154"/>
      <c r="AX120" s="154"/>
      <c r="AY120" s="154"/>
      <c r="AZ120" s="154"/>
      <c r="BA120" s="154"/>
      <c r="BB120" s="154"/>
      <c r="BC120" s="154"/>
      <c r="BE120" s="157" t="e">
        <f>#N/A</f>
        <v>#N/A</v>
      </c>
      <c r="BF120" s="157" t="e">
        <f>#N/A</f>
        <v>#N/A</v>
      </c>
      <c r="BG120" s="157" t="e">
        <f>#N/A</f>
        <v>#N/A</v>
      </c>
      <c r="BH120" s="157" t="e">
        <f>#N/A</f>
        <v>#N/A</v>
      </c>
      <c r="BI120" s="157" t="e">
        <f>#N/A</f>
        <v>#N/A</v>
      </c>
      <c r="BJ120" s="157" t="e">
        <f>#N/A</f>
        <v>#N/A</v>
      </c>
      <c r="BK120" s="157" t="e">
        <f>#N/A</f>
        <v>#N/A</v>
      </c>
    </row>
  </sheetData>
  <mergeCells count="1">
    <mergeCell ref="A2:W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M120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9" customWidth="1"/>
    <col min="3" max="3" width="7" customWidth="1"/>
    <col min="4" max="4" width="12" customWidth="1"/>
  </cols>
  <sheetData>
    <row r="1" spans="1:65" ht="16.5" customHeight="1" x14ac:dyDescent="0.3">
      <c r="A1" s="147" t="s">
        <v>911</v>
      </c>
      <c r="BM1" s="16" t="s">
        <v>67</v>
      </c>
    </row>
    <row r="2" spans="1:65" ht="23.85" customHeight="1" x14ac:dyDescent="0.25">
      <c r="A2" s="4" t="s">
        <v>912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BM2" s="18" t="s">
        <v>68</v>
      </c>
    </row>
    <row r="3" spans="1:65" x14ac:dyDescent="0.25">
      <c r="D3" s="149" t="s">
        <v>913</v>
      </c>
      <c r="E3" s="150">
        <v>102</v>
      </c>
      <c r="G3" s="149" t="s">
        <v>914</v>
      </c>
      <c r="H3" s="150">
        <v>102</v>
      </c>
      <c r="BM3" s="21" t="s">
        <v>915</v>
      </c>
    </row>
    <row r="4" spans="1:65" ht="96" customHeight="1" x14ac:dyDescent="0.25">
      <c r="A4" s="151" t="s">
        <v>916</v>
      </c>
      <c r="B4" s="151" t="s">
        <v>917</v>
      </c>
      <c r="C4" s="151" t="s">
        <v>227</v>
      </c>
      <c r="D4" s="151" t="s">
        <v>918</v>
      </c>
      <c r="E4" s="151" t="s">
        <v>919</v>
      </c>
      <c r="F4" s="151" t="s">
        <v>920</v>
      </c>
      <c r="G4" s="151" t="s">
        <v>921</v>
      </c>
      <c r="H4" s="151" t="s">
        <v>922</v>
      </c>
      <c r="I4" s="151" t="s">
        <v>923</v>
      </c>
      <c r="J4" s="151" t="s">
        <v>924</v>
      </c>
      <c r="K4" s="151" t="s">
        <v>925</v>
      </c>
      <c r="L4" s="151" t="s">
        <v>926</v>
      </c>
      <c r="M4" s="151" t="s">
        <v>927</v>
      </c>
      <c r="N4" s="151" t="s">
        <v>928</v>
      </c>
      <c r="O4" s="151" t="s">
        <v>929</v>
      </c>
      <c r="P4" s="151" t="s">
        <v>930</v>
      </c>
      <c r="Q4" s="151" t="s">
        <v>931</v>
      </c>
      <c r="R4" s="151" t="s">
        <v>932</v>
      </c>
      <c r="S4" s="151" t="s">
        <v>933</v>
      </c>
      <c r="T4" s="151" t="s">
        <v>934</v>
      </c>
      <c r="U4" s="151" t="s">
        <v>935</v>
      </c>
      <c r="V4" s="151" t="s">
        <v>936</v>
      </c>
      <c r="W4" s="151" t="s">
        <v>937</v>
      </c>
      <c r="X4" s="151" t="s">
        <v>938</v>
      </c>
      <c r="Y4" s="151" t="s">
        <v>939</v>
      </c>
      <c r="Z4" s="151" t="s">
        <v>940</v>
      </c>
      <c r="AA4" s="151" t="s">
        <v>941</v>
      </c>
      <c r="AB4" s="151" t="s">
        <v>942</v>
      </c>
      <c r="AC4" s="151" t="s">
        <v>943</v>
      </c>
      <c r="AD4" s="151" t="s">
        <v>944</v>
      </c>
      <c r="AE4" s="151" t="s">
        <v>945</v>
      </c>
      <c r="AF4" s="151" t="s">
        <v>946</v>
      </c>
      <c r="AG4" s="151" t="s">
        <v>947</v>
      </c>
      <c r="AH4" s="151" t="s">
        <v>948</v>
      </c>
      <c r="AI4" s="151" t="s">
        <v>949</v>
      </c>
      <c r="AJ4" s="151" t="s">
        <v>950</v>
      </c>
      <c r="AK4" s="151" t="s">
        <v>951</v>
      </c>
      <c r="AL4" s="151" t="s">
        <v>952</v>
      </c>
      <c r="AM4" s="151" t="s">
        <v>953</v>
      </c>
      <c r="AN4" s="151" t="s">
        <v>954</v>
      </c>
      <c r="AO4" s="151" t="s">
        <v>955</v>
      </c>
      <c r="AP4" s="151" t="s">
        <v>956</v>
      </c>
      <c r="AQ4" s="151" t="s">
        <v>957</v>
      </c>
      <c r="AR4" s="151" t="s">
        <v>958</v>
      </c>
      <c r="AS4" s="151" t="s">
        <v>959</v>
      </c>
      <c r="AT4" s="151" t="s">
        <v>960</v>
      </c>
      <c r="AU4" s="151" t="s">
        <v>961</v>
      </c>
      <c r="AV4" s="151" t="s">
        <v>962</v>
      </c>
      <c r="AW4" s="151" t="s">
        <v>963</v>
      </c>
      <c r="AX4" s="151" t="s">
        <v>964</v>
      </c>
      <c r="AY4" s="151" t="s">
        <v>965</v>
      </c>
      <c r="AZ4" s="151" t="s">
        <v>966</v>
      </c>
      <c r="BA4" s="151" t="s">
        <v>967</v>
      </c>
      <c r="BB4" s="151" t="s">
        <v>968</v>
      </c>
      <c r="BC4" s="151" t="s">
        <v>969</v>
      </c>
      <c r="BE4" s="151" t="s">
        <v>970</v>
      </c>
      <c r="BF4" s="151" t="s">
        <v>971</v>
      </c>
      <c r="BG4" s="151" t="s">
        <v>972</v>
      </c>
      <c r="BH4" s="151" t="s">
        <v>973</v>
      </c>
      <c r="BI4" s="151" t="s">
        <v>974</v>
      </c>
      <c r="BJ4" s="151" t="s">
        <v>975</v>
      </c>
      <c r="BK4" s="151" t="s">
        <v>976</v>
      </c>
    </row>
    <row r="5" spans="1:65" x14ac:dyDescent="0.25">
      <c r="A5" s="152">
        <v>37257</v>
      </c>
      <c r="B5" t="s">
        <v>234</v>
      </c>
      <c r="C5">
        <v>2002</v>
      </c>
      <c r="D5" s="153">
        <v>113.78024895752201</v>
      </c>
      <c r="E5" s="153"/>
      <c r="F5" s="153"/>
      <c r="G5" s="153">
        <v>109.50218404620099</v>
      </c>
      <c r="H5" s="153">
        <v>128.195126031679</v>
      </c>
      <c r="I5" s="153">
        <v>95.986747503848804</v>
      </c>
      <c r="J5" s="154"/>
      <c r="K5" s="154"/>
      <c r="L5" s="154"/>
      <c r="M5" s="154"/>
      <c r="N5" s="154"/>
      <c r="O5" s="154"/>
      <c r="P5" s="155">
        <v>3568.3661229554</v>
      </c>
      <c r="Q5" s="155"/>
      <c r="R5" s="155"/>
      <c r="S5" s="155">
        <v>4212.2685674833501</v>
      </c>
      <c r="T5" s="155">
        <v>3529.1381228273499</v>
      </c>
      <c r="U5" s="155">
        <v>3314.3284860781</v>
      </c>
      <c r="V5" s="154">
        <v>26.85</v>
      </c>
      <c r="W5" s="154"/>
      <c r="X5" s="154"/>
      <c r="Y5" s="154">
        <v>26.88</v>
      </c>
      <c r="Z5" s="154">
        <v>24.25</v>
      </c>
      <c r="AA5" s="154">
        <v>31.73</v>
      </c>
      <c r="AB5" s="154">
        <v>9.3719999999999999</v>
      </c>
      <c r="AC5" s="156">
        <v>8.9921122833611106E-3</v>
      </c>
      <c r="AD5" s="154">
        <v>69.019027075754195</v>
      </c>
      <c r="AE5" s="154"/>
      <c r="AF5" s="154"/>
      <c r="AG5" s="154">
        <v>68.410960573999006</v>
      </c>
      <c r="AH5" s="154">
        <v>69.499468153541798</v>
      </c>
      <c r="AI5" s="154">
        <v>69.652780661704895</v>
      </c>
      <c r="AJ5" s="154">
        <v>49.029901848892997</v>
      </c>
      <c r="AK5" s="154"/>
      <c r="AL5" s="154"/>
      <c r="AM5" s="154">
        <v>50.483613484834301</v>
      </c>
      <c r="AN5" s="154">
        <v>43.812104787714603</v>
      </c>
      <c r="AO5" s="154">
        <v>58.666913192197498</v>
      </c>
      <c r="AP5" s="154">
        <v>123.690745831253</v>
      </c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E5" s="157" t="e">
        <f>#N/A</f>
        <v>#N/A</v>
      </c>
      <c r="BF5" s="157" t="e">
        <f>#N/A</f>
        <v>#N/A</v>
      </c>
      <c r="BG5" s="157" t="e">
        <f>#N/A</f>
        <v>#N/A</v>
      </c>
      <c r="BH5" s="157" t="e">
        <f>#N/A</f>
        <v>#N/A</v>
      </c>
      <c r="BI5" s="157" t="e">
        <f>#N/A</f>
        <v>#N/A</v>
      </c>
      <c r="BJ5" s="157" t="e">
        <f>#N/A</f>
        <v>#N/A</v>
      </c>
      <c r="BK5" s="157" t="e">
        <f>#N/A</f>
        <v>#N/A</v>
      </c>
    </row>
    <row r="6" spans="1:65" x14ac:dyDescent="0.25">
      <c r="A6" s="152">
        <v>37347</v>
      </c>
      <c r="B6" t="s">
        <v>235</v>
      </c>
      <c r="C6">
        <v>2002</v>
      </c>
      <c r="D6" s="153">
        <v>127.58254971658199</v>
      </c>
      <c r="E6" s="153"/>
      <c r="F6" s="153"/>
      <c r="G6" s="153">
        <v>121.564186609223</v>
      </c>
      <c r="H6" s="153">
        <v>145.79481952320899</v>
      </c>
      <c r="I6" s="153">
        <v>106.829560456979</v>
      </c>
      <c r="J6" s="154"/>
      <c r="K6" s="154"/>
      <c r="L6" s="154"/>
      <c r="M6" s="154"/>
      <c r="N6" s="154"/>
      <c r="O6" s="154"/>
      <c r="P6" s="155">
        <v>3734.4837361053901</v>
      </c>
      <c r="Q6" s="155"/>
      <c r="R6" s="155"/>
      <c r="S6" s="155">
        <v>4369.4968590086901</v>
      </c>
      <c r="T6" s="155">
        <v>3721.0630278151302</v>
      </c>
      <c r="U6" s="155">
        <v>3481.9213774259701</v>
      </c>
      <c r="V6" s="154">
        <v>26.54</v>
      </c>
      <c r="W6" s="154"/>
      <c r="X6" s="154"/>
      <c r="Y6" s="154">
        <v>26.6</v>
      </c>
      <c r="Z6" s="154">
        <v>23.81</v>
      </c>
      <c r="AA6" s="154">
        <v>31.72</v>
      </c>
      <c r="AB6" s="154">
        <v>8.5176666666666705</v>
      </c>
      <c r="AC6" s="156">
        <v>8.4906680087424007E-3</v>
      </c>
      <c r="AD6" s="154">
        <v>72.232059495830796</v>
      </c>
      <c r="AE6" s="154"/>
      <c r="AF6" s="154"/>
      <c r="AG6" s="154">
        <v>70.964486846205205</v>
      </c>
      <c r="AH6" s="154">
        <v>73.279053524766596</v>
      </c>
      <c r="AI6" s="154">
        <v>73.174854876903694</v>
      </c>
      <c r="AJ6" s="154">
        <v>48.463821045423401</v>
      </c>
      <c r="AK6" s="154"/>
      <c r="AL6" s="154"/>
      <c r="AM6" s="154">
        <v>49.957742511033899</v>
      </c>
      <c r="AN6" s="154">
        <v>43.017163504968401</v>
      </c>
      <c r="AO6" s="154">
        <v>58.6484237773874</v>
      </c>
      <c r="AP6" s="154">
        <v>116.79314331408099</v>
      </c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E6" s="157" t="e">
        <f>#N/A</f>
        <v>#N/A</v>
      </c>
      <c r="BF6" s="157" t="e">
        <f>#N/A</f>
        <v>#N/A</v>
      </c>
      <c r="BG6" s="157" t="e">
        <f>#N/A</f>
        <v>#N/A</v>
      </c>
      <c r="BH6" s="157" t="e">
        <f>#N/A</f>
        <v>#N/A</v>
      </c>
      <c r="BI6" s="157" t="e">
        <f>#N/A</f>
        <v>#N/A</v>
      </c>
      <c r="BJ6" s="157" t="e">
        <f>#N/A</f>
        <v>#N/A</v>
      </c>
      <c r="BK6" s="157" t="e">
        <f>#N/A</f>
        <v>#N/A</v>
      </c>
    </row>
    <row r="7" spans="1:65" x14ac:dyDescent="0.25">
      <c r="A7" s="152">
        <v>37438</v>
      </c>
      <c r="B7" t="s">
        <v>236</v>
      </c>
      <c r="C7">
        <v>2002</v>
      </c>
      <c r="D7" s="153">
        <v>123.649159150885</v>
      </c>
      <c r="E7" s="153"/>
      <c r="F7" s="153"/>
      <c r="G7" s="153">
        <v>115.090018383968</v>
      </c>
      <c r="H7" s="153">
        <v>142.96123090788399</v>
      </c>
      <c r="I7" s="153">
        <v>107.96092191248501</v>
      </c>
      <c r="J7" s="154"/>
      <c r="K7" s="154"/>
      <c r="L7" s="154"/>
      <c r="M7" s="154"/>
      <c r="N7" s="154"/>
      <c r="O7" s="154"/>
      <c r="P7" s="155">
        <v>3717.8386846875601</v>
      </c>
      <c r="Q7" s="155"/>
      <c r="R7" s="155"/>
      <c r="S7" s="155">
        <v>4313.8651598610704</v>
      </c>
      <c r="T7" s="155">
        <v>3718.8733364385198</v>
      </c>
      <c r="U7" s="155">
        <v>3482.6670612356202</v>
      </c>
      <c r="V7" s="154">
        <v>28.04</v>
      </c>
      <c r="W7" s="154"/>
      <c r="X7" s="154"/>
      <c r="Y7" s="154">
        <v>28.53</v>
      </c>
      <c r="Z7" s="154">
        <v>24.96</v>
      </c>
      <c r="AA7" s="154">
        <v>32.29</v>
      </c>
      <c r="AB7" s="154">
        <v>8.1106666666666705</v>
      </c>
      <c r="AC7" s="156">
        <v>8.2551477121702403E-3</v>
      </c>
      <c r="AD7" s="154">
        <v>71.910112359550595</v>
      </c>
      <c r="AE7" s="154"/>
      <c r="AF7" s="154"/>
      <c r="AG7" s="154">
        <v>70.060978934475301</v>
      </c>
      <c r="AH7" s="154">
        <v>73.235931838734899</v>
      </c>
      <c r="AI7" s="154">
        <v>73.190525909830797</v>
      </c>
      <c r="AJ7" s="154">
        <v>51.202921707372802</v>
      </c>
      <c r="AK7" s="154"/>
      <c r="AL7" s="154"/>
      <c r="AM7" s="154">
        <v>53.582496009014903</v>
      </c>
      <c r="AN7" s="154">
        <v>45.094850948509503</v>
      </c>
      <c r="AO7" s="154">
        <v>59.702320421558703</v>
      </c>
      <c r="AP7" s="154">
        <v>113.553450545196</v>
      </c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E7" s="157" t="e">
        <f>#N/A</f>
        <v>#N/A</v>
      </c>
      <c r="BF7" s="157" t="e">
        <f>#N/A</f>
        <v>#N/A</v>
      </c>
      <c r="BG7" s="157" t="e">
        <f>#N/A</f>
        <v>#N/A</v>
      </c>
      <c r="BH7" s="157" t="e">
        <f>#N/A</f>
        <v>#N/A</v>
      </c>
      <c r="BI7" s="157" t="e">
        <f>#N/A</f>
        <v>#N/A</v>
      </c>
      <c r="BJ7" s="157" t="e">
        <f>#N/A</f>
        <v>#N/A</v>
      </c>
      <c r="BK7" s="157" t="e">
        <f>#N/A</f>
        <v>#N/A</v>
      </c>
    </row>
    <row r="8" spans="1:65" x14ac:dyDescent="0.25">
      <c r="A8" s="152">
        <v>37530</v>
      </c>
      <c r="B8" t="s">
        <v>237</v>
      </c>
      <c r="C8">
        <v>2002</v>
      </c>
      <c r="D8" s="153">
        <v>126.58193598856499</v>
      </c>
      <c r="E8" s="153"/>
      <c r="F8" s="153"/>
      <c r="G8" s="153">
        <v>118.629772140035</v>
      </c>
      <c r="H8" s="153">
        <v>146.21624015930701</v>
      </c>
      <c r="I8" s="153">
        <v>107.54083175532</v>
      </c>
      <c r="J8" s="154">
        <v>122.898473453389</v>
      </c>
      <c r="K8" s="154"/>
      <c r="L8" s="154"/>
      <c r="M8" s="154">
        <v>116.196540294857</v>
      </c>
      <c r="N8" s="154">
        <v>140.79185415552001</v>
      </c>
      <c r="O8" s="154">
        <v>104.579515407158</v>
      </c>
      <c r="P8" s="155">
        <v>3835.35274769747</v>
      </c>
      <c r="Q8" s="155"/>
      <c r="R8" s="155"/>
      <c r="S8" s="155">
        <v>4449.1111276721003</v>
      </c>
      <c r="T8" s="155">
        <v>3831.2990919509198</v>
      </c>
      <c r="U8" s="155">
        <v>3588.6571327107299</v>
      </c>
      <c r="V8" s="154">
        <v>28.22</v>
      </c>
      <c r="W8" s="154"/>
      <c r="X8" s="154"/>
      <c r="Y8" s="154">
        <v>28.51</v>
      </c>
      <c r="Z8" s="154">
        <v>25.11</v>
      </c>
      <c r="AA8" s="154">
        <v>33.36</v>
      </c>
      <c r="AB8" s="154">
        <v>8.1289999999999996</v>
      </c>
      <c r="AC8" s="156">
        <v>8.2657078967448994E-3</v>
      </c>
      <c r="AD8" s="154">
        <v>74.183059141688901</v>
      </c>
      <c r="AE8" s="154"/>
      <c r="AF8" s="154"/>
      <c r="AG8" s="154">
        <v>72.257492861231199</v>
      </c>
      <c r="AH8" s="154">
        <v>75.449937055570302</v>
      </c>
      <c r="AI8" s="154">
        <v>75.417976577977896</v>
      </c>
      <c r="AJ8" s="154">
        <v>51.531613786806702</v>
      </c>
      <c r="AK8" s="154"/>
      <c r="AL8" s="154"/>
      <c r="AM8" s="154">
        <v>53.544933796600603</v>
      </c>
      <c r="AN8" s="154">
        <v>45.365853658536601</v>
      </c>
      <c r="AO8" s="154">
        <v>61.6806878062309</v>
      </c>
      <c r="AP8" s="154">
        <v>113.698710865018</v>
      </c>
      <c r="AQ8" s="154">
        <v>71.836064518206101</v>
      </c>
      <c r="AR8" s="154"/>
      <c r="AS8" s="154"/>
      <c r="AT8" s="154">
        <v>70.423479803977699</v>
      </c>
      <c r="AU8" s="154">
        <v>72.866097643153395</v>
      </c>
      <c r="AV8" s="154">
        <v>72.859034506604303</v>
      </c>
      <c r="AW8" s="154">
        <v>50.057064597123997</v>
      </c>
      <c r="AX8" s="154"/>
      <c r="AY8" s="154"/>
      <c r="AZ8" s="154">
        <v>51.892196450370903</v>
      </c>
      <c r="BA8" s="154">
        <v>44.322493224932302</v>
      </c>
      <c r="BB8" s="154">
        <v>59.674586299343602</v>
      </c>
      <c r="BC8" s="154">
        <v>116.934012638887</v>
      </c>
      <c r="BE8" s="157" t="e">
        <f>#N/A</f>
        <v>#N/A</v>
      </c>
      <c r="BF8" s="157" t="e">
        <f>#N/A</f>
        <v>#N/A</v>
      </c>
      <c r="BG8" s="157" t="e">
        <f>#N/A</f>
        <v>#N/A</v>
      </c>
      <c r="BH8" s="157" t="e">
        <f>#N/A</f>
        <v>#N/A</v>
      </c>
      <c r="BI8" s="157" t="e">
        <f>#N/A</f>
        <v>#N/A</v>
      </c>
      <c r="BJ8" s="157" t="e">
        <f>#N/A</f>
        <v>#N/A</v>
      </c>
      <c r="BK8" s="157" t="e">
        <f>#N/A</f>
        <v>#N/A</v>
      </c>
    </row>
    <row r="9" spans="1:65" x14ac:dyDescent="0.25">
      <c r="A9" s="152">
        <v>37622</v>
      </c>
      <c r="B9" t="s">
        <v>238</v>
      </c>
      <c r="C9">
        <v>2003</v>
      </c>
      <c r="D9" s="153">
        <v>117.96282417257601</v>
      </c>
      <c r="E9" s="153"/>
      <c r="F9" s="153"/>
      <c r="G9" s="153">
        <v>114.570906411097</v>
      </c>
      <c r="H9" s="153">
        <v>131.00243829595399</v>
      </c>
      <c r="I9" s="153">
        <v>99.782705280162602</v>
      </c>
      <c r="J9" s="154">
        <v>123.944117257152</v>
      </c>
      <c r="K9" s="154"/>
      <c r="L9" s="154"/>
      <c r="M9" s="154">
        <v>117.46372088608101</v>
      </c>
      <c r="N9" s="154">
        <v>141.49368222158901</v>
      </c>
      <c r="O9" s="154">
        <v>105.528504851237</v>
      </c>
      <c r="P9" s="155">
        <v>3836.0185497541802</v>
      </c>
      <c r="Q9" s="155"/>
      <c r="R9" s="155"/>
      <c r="S9" s="155">
        <v>4536.4942894701699</v>
      </c>
      <c r="T9" s="155">
        <v>3783.11835066616</v>
      </c>
      <c r="U9" s="155">
        <v>3570.3805997717</v>
      </c>
      <c r="V9" s="154">
        <v>30.71</v>
      </c>
      <c r="W9" s="154"/>
      <c r="X9" s="154"/>
      <c r="Y9" s="154">
        <v>30.52</v>
      </c>
      <c r="Z9" s="154">
        <v>28.06</v>
      </c>
      <c r="AA9" s="154">
        <v>36.270000000000003</v>
      </c>
      <c r="AB9" s="154">
        <v>7.931</v>
      </c>
      <c r="AC9" s="156">
        <v>8.1519067656569792E-3</v>
      </c>
      <c r="AD9" s="154">
        <v>74.195937027140104</v>
      </c>
      <c r="AE9" s="154"/>
      <c r="AF9" s="154"/>
      <c r="AG9" s="154">
        <v>73.676672559967898</v>
      </c>
      <c r="AH9" s="154">
        <v>74.501111654582004</v>
      </c>
      <c r="AI9" s="154">
        <v>75.033883285654696</v>
      </c>
      <c r="AJ9" s="154">
        <v>56.078520885642597</v>
      </c>
      <c r="AK9" s="154"/>
      <c r="AL9" s="154"/>
      <c r="AM9" s="154">
        <v>57.319936144238902</v>
      </c>
      <c r="AN9" s="154">
        <v>50.695573622402897</v>
      </c>
      <c r="AO9" s="154">
        <v>67.0611075159471</v>
      </c>
      <c r="AP9" s="154">
        <v>112.133322629514</v>
      </c>
      <c r="AQ9" s="154">
        <v>73.130292006052599</v>
      </c>
      <c r="AR9" s="154"/>
      <c r="AS9" s="154"/>
      <c r="AT9" s="154">
        <v>71.739907800469894</v>
      </c>
      <c r="AU9" s="154">
        <v>74.116508518413397</v>
      </c>
      <c r="AV9" s="154">
        <v>74.204310162591796</v>
      </c>
      <c r="AW9" s="154">
        <v>51.8192193563114</v>
      </c>
      <c r="AX9" s="154"/>
      <c r="AY9" s="154"/>
      <c r="AZ9" s="154">
        <v>53.601277115222103</v>
      </c>
      <c r="BA9" s="154">
        <v>46.043360433604299</v>
      </c>
      <c r="BB9" s="154">
        <v>61.773134880280999</v>
      </c>
      <c r="BC9" s="154">
        <v>114.044656838452</v>
      </c>
      <c r="BE9" s="157" t="e">
        <f>#N/A</f>
        <v>#N/A</v>
      </c>
      <c r="BF9" s="157" t="e">
        <f>#N/A</f>
        <v>#N/A</v>
      </c>
      <c r="BG9" s="157" t="e">
        <f>#N/A</f>
        <v>#N/A</v>
      </c>
      <c r="BH9" s="157" t="e">
        <f>#N/A</f>
        <v>#N/A</v>
      </c>
      <c r="BI9" s="157" t="e">
        <f>#N/A</f>
        <v>#N/A</v>
      </c>
      <c r="BJ9" s="157" t="e">
        <f>#N/A</f>
        <v>#N/A</v>
      </c>
      <c r="BK9" s="157" t="e">
        <f>#N/A</f>
        <v>#N/A</v>
      </c>
    </row>
    <row r="10" spans="1:65" x14ac:dyDescent="0.25">
      <c r="A10" s="152">
        <v>37712</v>
      </c>
      <c r="B10" t="s">
        <v>239</v>
      </c>
      <c r="C10">
        <v>2003</v>
      </c>
      <c r="D10" s="153">
        <v>119.18139304183499</v>
      </c>
      <c r="E10" s="153"/>
      <c r="F10" s="153"/>
      <c r="G10" s="153">
        <v>115.59707666983699</v>
      </c>
      <c r="H10" s="153">
        <v>129.06888545107</v>
      </c>
      <c r="I10" s="153">
        <v>106.81282010127499</v>
      </c>
      <c r="J10" s="154">
        <v>121.843828088465</v>
      </c>
      <c r="K10" s="154"/>
      <c r="L10" s="154"/>
      <c r="M10" s="154">
        <v>115.971943401234</v>
      </c>
      <c r="N10" s="154">
        <v>137.312198703554</v>
      </c>
      <c r="O10" s="154">
        <v>105.52431976231099</v>
      </c>
      <c r="P10" s="155">
        <v>3945.87588911189</v>
      </c>
      <c r="Q10" s="155"/>
      <c r="R10" s="155"/>
      <c r="S10" s="155">
        <v>4625.2722868334404</v>
      </c>
      <c r="T10" s="155">
        <v>3920.5758089574001</v>
      </c>
      <c r="U10" s="155">
        <v>3686.7142932158499</v>
      </c>
      <c r="V10" s="154">
        <v>31.6</v>
      </c>
      <c r="W10" s="154"/>
      <c r="X10" s="154"/>
      <c r="Y10" s="154">
        <v>31.17</v>
      </c>
      <c r="Z10" s="154">
        <v>29.83</v>
      </c>
      <c r="AA10" s="154">
        <v>35.36</v>
      </c>
      <c r="AB10" s="154">
        <v>7.7806666666666704</v>
      </c>
      <c r="AC10" s="156">
        <v>8.0658727193395705E-3</v>
      </c>
      <c r="AD10" s="154">
        <v>76.320788126589605</v>
      </c>
      <c r="AE10" s="154"/>
      <c r="AF10" s="154"/>
      <c r="AG10" s="154">
        <v>75.118505619792401</v>
      </c>
      <c r="AH10" s="154">
        <v>77.208067265977903</v>
      </c>
      <c r="AI10" s="154">
        <v>77.478711934072706</v>
      </c>
      <c r="AJ10" s="154">
        <v>57.7037206117325</v>
      </c>
      <c r="AK10" s="154"/>
      <c r="AL10" s="154"/>
      <c r="AM10" s="154">
        <v>58.540708047704001</v>
      </c>
      <c r="AN10" s="154">
        <v>53.893405600722701</v>
      </c>
      <c r="AO10" s="154">
        <v>65.378570768235207</v>
      </c>
      <c r="AP10" s="154">
        <v>110.949883742127</v>
      </c>
      <c r="AQ10" s="154">
        <v>74.152474163742298</v>
      </c>
      <c r="AR10" s="154"/>
      <c r="AS10" s="154"/>
      <c r="AT10" s="154">
        <v>72.778412493866696</v>
      </c>
      <c r="AU10" s="154">
        <v>75.098761953716306</v>
      </c>
      <c r="AV10" s="154">
        <v>75.280274426884006</v>
      </c>
      <c r="AW10" s="154">
        <v>54.129194247888599</v>
      </c>
      <c r="AX10" s="154"/>
      <c r="AY10" s="154"/>
      <c r="AZ10" s="154">
        <v>55.747018499389597</v>
      </c>
      <c r="BA10" s="154">
        <v>48.762420957542901</v>
      </c>
      <c r="BB10" s="154">
        <v>63.455671627992999</v>
      </c>
      <c r="BC10" s="154">
        <v>112.583841945464</v>
      </c>
      <c r="BE10" s="157" t="e">
        <f>#N/A</f>
        <v>#N/A</v>
      </c>
      <c r="BF10" s="157" t="e">
        <f>#N/A</f>
        <v>#N/A</v>
      </c>
      <c r="BG10" s="157" t="e">
        <f>#N/A</f>
        <v>#N/A</v>
      </c>
      <c r="BH10" s="157" t="e">
        <f>#N/A</f>
        <v>#N/A</v>
      </c>
      <c r="BI10" s="157" t="e">
        <f>#N/A</f>
        <v>#N/A</v>
      </c>
      <c r="BJ10" s="157" t="e">
        <f>#N/A</f>
        <v>#N/A</v>
      </c>
      <c r="BK10" s="157" t="e">
        <f>#N/A</f>
        <v>#N/A</v>
      </c>
    </row>
    <row r="11" spans="1:65" x14ac:dyDescent="0.25">
      <c r="A11" s="152">
        <v>37803</v>
      </c>
      <c r="B11" t="s">
        <v>240</v>
      </c>
      <c r="C11">
        <v>2003</v>
      </c>
      <c r="D11" s="153">
        <v>117.068351658764</v>
      </c>
      <c r="E11" s="153"/>
      <c r="F11" s="153"/>
      <c r="G11" s="153">
        <v>112.83850398709799</v>
      </c>
      <c r="H11" s="153">
        <v>126.523992902125</v>
      </c>
      <c r="I11" s="153">
        <v>106.36178607662799</v>
      </c>
      <c r="J11" s="154">
        <v>120.198626215435</v>
      </c>
      <c r="K11" s="154"/>
      <c r="L11" s="154"/>
      <c r="M11" s="154">
        <v>115.409064802017</v>
      </c>
      <c r="N11" s="154">
        <v>133.20288920211399</v>
      </c>
      <c r="O11" s="154">
        <v>105.12453580334601</v>
      </c>
      <c r="P11" s="155">
        <v>3926.5676294671998</v>
      </c>
      <c r="Q11" s="155"/>
      <c r="R11" s="155"/>
      <c r="S11" s="155">
        <v>4564.3835368840801</v>
      </c>
      <c r="T11" s="155">
        <v>3916.5520948591902</v>
      </c>
      <c r="U11" s="155">
        <v>3685.88831701258</v>
      </c>
      <c r="V11" s="154">
        <v>31.93</v>
      </c>
      <c r="W11" s="154"/>
      <c r="X11" s="154"/>
      <c r="Y11" s="154">
        <v>31.43</v>
      </c>
      <c r="Z11" s="154">
        <v>30.32</v>
      </c>
      <c r="AA11" s="154">
        <v>35.409999999999997</v>
      </c>
      <c r="AB11" s="154">
        <v>7.8173333333333304</v>
      </c>
      <c r="AC11" s="156">
        <v>8.0868268294043508E-3</v>
      </c>
      <c r="AD11" s="154">
        <v>75.947329448504604</v>
      </c>
      <c r="AE11" s="154"/>
      <c r="AF11" s="154"/>
      <c r="AG11" s="154">
        <v>74.129618561559397</v>
      </c>
      <c r="AH11" s="154">
        <v>77.1288280919659</v>
      </c>
      <c r="AI11" s="154">
        <v>77.461353503983403</v>
      </c>
      <c r="AJ11" s="154">
        <v>58.306322757361301</v>
      </c>
      <c r="AK11" s="154"/>
      <c r="AL11" s="154"/>
      <c r="AM11" s="154">
        <v>59.029016809090102</v>
      </c>
      <c r="AN11" s="154">
        <v>54.778681120144498</v>
      </c>
      <c r="AO11" s="154">
        <v>65.471017842285306</v>
      </c>
      <c r="AP11" s="154">
        <v>111.238117409642</v>
      </c>
      <c r="AQ11" s="154">
        <v>75.161778435980807</v>
      </c>
      <c r="AR11" s="154"/>
      <c r="AS11" s="154"/>
      <c r="AT11" s="154">
        <v>73.795572400637695</v>
      </c>
      <c r="AU11" s="154">
        <v>76.071986017024003</v>
      </c>
      <c r="AV11" s="154">
        <v>76.347981325422197</v>
      </c>
      <c r="AW11" s="154">
        <v>55.9050445103858</v>
      </c>
      <c r="AX11" s="154"/>
      <c r="AY11" s="154"/>
      <c r="AZ11" s="154">
        <v>57.108648699408398</v>
      </c>
      <c r="BA11" s="154">
        <v>51.183378500451703</v>
      </c>
      <c r="BB11" s="154">
        <v>64.897845983174605</v>
      </c>
      <c r="BC11" s="154">
        <v>112.005008661575</v>
      </c>
      <c r="BE11" s="157" t="e">
        <f>#N/A</f>
        <v>#N/A</v>
      </c>
      <c r="BF11" s="157" t="e">
        <f>#N/A</f>
        <v>#N/A</v>
      </c>
      <c r="BG11" s="157" t="e">
        <f>#N/A</f>
        <v>#N/A</v>
      </c>
      <c r="BH11" s="157" t="e">
        <f>#N/A</f>
        <v>#N/A</v>
      </c>
      <c r="BI11" s="157" t="e">
        <f>#N/A</f>
        <v>#N/A</v>
      </c>
      <c r="BJ11" s="157" t="e">
        <f>#N/A</f>
        <v>#N/A</v>
      </c>
      <c r="BK11" s="157" t="e">
        <f>#N/A</f>
        <v>#N/A</v>
      </c>
    </row>
    <row r="12" spans="1:65" x14ac:dyDescent="0.25">
      <c r="A12" s="152">
        <v>37895</v>
      </c>
      <c r="B12" t="s">
        <v>241</v>
      </c>
      <c r="C12">
        <v>2003</v>
      </c>
      <c r="D12" s="153">
        <v>115.960797256985</v>
      </c>
      <c r="E12" s="153"/>
      <c r="F12" s="153"/>
      <c r="G12" s="153">
        <v>109.832342085823</v>
      </c>
      <c r="H12" s="153">
        <v>127.965029694755</v>
      </c>
      <c r="I12" s="153">
        <v>106.01353939113</v>
      </c>
      <c r="J12" s="154">
        <v>117.54334153254</v>
      </c>
      <c r="K12" s="154"/>
      <c r="L12" s="154"/>
      <c r="M12" s="154">
        <v>113.209707288464</v>
      </c>
      <c r="N12" s="154">
        <v>128.64008658597601</v>
      </c>
      <c r="O12" s="154">
        <v>104.742712712299</v>
      </c>
      <c r="P12" s="155">
        <v>4026.4379379742099</v>
      </c>
      <c r="Q12" s="155"/>
      <c r="R12" s="155"/>
      <c r="S12" s="155">
        <v>4679.3116812190301</v>
      </c>
      <c r="T12" s="155">
        <v>4010.8067178300398</v>
      </c>
      <c r="U12" s="155">
        <v>3775.3336290021998</v>
      </c>
      <c r="V12" s="154">
        <v>34.11</v>
      </c>
      <c r="W12" s="154"/>
      <c r="X12" s="154"/>
      <c r="Y12" s="154">
        <v>34.159999999999997</v>
      </c>
      <c r="Z12" s="154">
        <v>31.68</v>
      </c>
      <c r="AA12" s="154">
        <v>37.549999999999997</v>
      </c>
      <c r="AB12" s="154">
        <v>7.37733333333333</v>
      </c>
      <c r="AC12" s="156">
        <v>7.8366703904162293E-3</v>
      </c>
      <c r="AD12" s="154">
        <v>77.879012266185896</v>
      </c>
      <c r="AE12" s="154"/>
      <c r="AF12" s="154"/>
      <c r="AG12" s="154">
        <v>75.996153096331099</v>
      </c>
      <c r="AH12" s="154">
        <v>78.984988417660006</v>
      </c>
      <c r="AI12" s="154">
        <v>79.341105231490303</v>
      </c>
      <c r="AJ12" s="154">
        <v>62.287149052727699</v>
      </c>
      <c r="AK12" s="154"/>
      <c r="AL12" s="154"/>
      <c r="AM12" s="154">
        <v>64.156258803643496</v>
      </c>
      <c r="AN12" s="154">
        <v>57.235772357723597</v>
      </c>
      <c r="AO12" s="154">
        <v>69.427752611629799</v>
      </c>
      <c r="AP12" s="154">
        <v>107.797097598292</v>
      </c>
      <c r="AQ12" s="154">
        <v>76.085766717105102</v>
      </c>
      <c r="AR12" s="154"/>
      <c r="AS12" s="154"/>
      <c r="AT12" s="154">
        <v>74.730237459412706</v>
      </c>
      <c r="AU12" s="154">
        <v>76.955748857546396</v>
      </c>
      <c r="AV12" s="154">
        <v>77.328763488800305</v>
      </c>
      <c r="AW12" s="154">
        <v>58.593928326865999</v>
      </c>
      <c r="AX12" s="154"/>
      <c r="AY12" s="154"/>
      <c r="AZ12" s="154">
        <v>59.7614799511691</v>
      </c>
      <c r="BA12" s="154">
        <v>54.150858175248402</v>
      </c>
      <c r="BB12" s="154">
        <v>66.834612184524403</v>
      </c>
      <c r="BC12" s="154">
        <v>110.52960534489399</v>
      </c>
      <c r="BE12" s="157" t="e">
        <f>#N/A</f>
        <v>#N/A</v>
      </c>
      <c r="BF12" s="157" t="e">
        <f>#N/A</f>
        <v>#N/A</v>
      </c>
      <c r="BG12" s="157" t="e">
        <f>#N/A</f>
        <v>#N/A</v>
      </c>
      <c r="BH12" s="157" t="e">
        <f>#N/A</f>
        <v>#N/A</v>
      </c>
      <c r="BI12" s="157" t="e">
        <f>#N/A</f>
        <v>#N/A</v>
      </c>
      <c r="BJ12" s="157" t="e">
        <f>#N/A</f>
        <v>#N/A</v>
      </c>
      <c r="BK12" s="157" t="e">
        <f>#N/A</f>
        <v>#N/A</v>
      </c>
    </row>
    <row r="13" spans="1:65" x14ac:dyDescent="0.25">
      <c r="A13" s="152">
        <v>37987</v>
      </c>
      <c r="B13" t="s">
        <v>242</v>
      </c>
      <c r="C13">
        <v>2004</v>
      </c>
      <c r="D13" s="153">
        <v>119.091406994385</v>
      </c>
      <c r="E13" s="153"/>
      <c r="F13" s="153"/>
      <c r="G13" s="153">
        <v>115.36236617530901</v>
      </c>
      <c r="H13" s="153">
        <v>129.211225631204</v>
      </c>
      <c r="I13" s="153">
        <v>109.729985380739</v>
      </c>
      <c r="J13" s="154">
        <v>117.82548723799199</v>
      </c>
      <c r="K13" s="154"/>
      <c r="L13" s="154"/>
      <c r="M13" s="154">
        <v>113.407572229517</v>
      </c>
      <c r="N13" s="154">
        <v>128.192283419788</v>
      </c>
      <c r="O13" s="154">
        <v>107.22953273744299</v>
      </c>
      <c r="P13" s="155">
        <v>4070.0479726889398</v>
      </c>
      <c r="Q13" s="155"/>
      <c r="R13" s="155"/>
      <c r="S13" s="155">
        <v>4852.6941700131802</v>
      </c>
      <c r="T13" s="155">
        <v>4001.79492671568</v>
      </c>
      <c r="U13" s="155">
        <v>3762.1104034423302</v>
      </c>
      <c r="V13" s="154">
        <v>34.770000000000003</v>
      </c>
      <c r="W13" s="154"/>
      <c r="X13" s="154"/>
      <c r="Y13" s="154">
        <v>34.93</v>
      </c>
      <c r="Z13" s="154">
        <v>32.42</v>
      </c>
      <c r="AA13" s="154">
        <v>37.44</v>
      </c>
      <c r="AB13" s="154">
        <v>6.8970000000000002</v>
      </c>
      <c r="AC13" s="156">
        <v>7.5668982574160397E-3</v>
      </c>
      <c r="AD13" s="154">
        <v>78.722513763240102</v>
      </c>
      <c r="AE13" s="154"/>
      <c r="AF13" s="154"/>
      <c r="AG13" s="154">
        <v>78.812037794823894</v>
      </c>
      <c r="AH13" s="154">
        <v>78.807518829403406</v>
      </c>
      <c r="AI13" s="154">
        <v>79.063210498535895</v>
      </c>
      <c r="AJ13" s="154">
        <v>63.4923533439854</v>
      </c>
      <c r="AK13" s="154"/>
      <c r="AL13" s="154"/>
      <c r="AM13" s="154">
        <v>65.602403981594506</v>
      </c>
      <c r="AN13" s="154">
        <v>58.572719060523902</v>
      </c>
      <c r="AO13" s="154">
        <v>69.224369048719595</v>
      </c>
      <c r="AP13" s="154">
        <v>104.086254663532</v>
      </c>
      <c r="AQ13" s="154">
        <v>77.217410901129995</v>
      </c>
      <c r="AR13" s="154"/>
      <c r="AS13" s="154"/>
      <c r="AT13" s="154">
        <v>76.014078768126694</v>
      </c>
      <c r="AU13" s="154">
        <v>78.032350651251804</v>
      </c>
      <c r="AV13" s="154">
        <v>78.336095292020602</v>
      </c>
      <c r="AW13" s="154">
        <v>60.447386441451698</v>
      </c>
      <c r="AX13" s="154"/>
      <c r="AY13" s="154"/>
      <c r="AZ13" s="154">
        <v>61.832096910508</v>
      </c>
      <c r="BA13" s="154">
        <v>56.120144534778703</v>
      </c>
      <c r="BB13" s="154">
        <v>67.375427567717495</v>
      </c>
      <c r="BC13" s="154">
        <v>108.51783835339801</v>
      </c>
      <c r="BE13" s="157" t="e">
        <f>#N/A</f>
        <v>#N/A</v>
      </c>
      <c r="BF13" s="157" t="e">
        <f>#N/A</f>
        <v>#N/A</v>
      </c>
      <c r="BG13" s="157" t="e">
        <f>#N/A</f>
        <v>#N/A</v>
      </c>
      <c r="BH13" s="157" t="e">
        <f>#N/A</f>
        <v>#N/A</v>
      </c>
      <c r="BI13" s="157" t="e">
        <f>#N/A</f>
        <v>#N/A</v>
      </c>
      <c r="BJ13" s="157" t="e">
        <f>#N/A</f>
        <v>#N/A</v>
      </c>
      <c r="BK13" s="157" t="e">
        <f>#N/A</f>
        <v>#N/A</v>
      </c>
    </row>
    <row r="14" spans="1:65" x14ac:dyDescent="0.25">
      <c r="A14" s="152">
        <v>38078</v>
      </c>
      <c r="B14" t="s">
        <v>243</v>
      </c>
      <c r="C14">
        <v>2004</v>
      </c>
      <c r="D14" s="153">
        <v>115.66972848824101</v>
      </c>
      <c r="E14" s="153"/>
      <c r="F14" s="153"/>
      <c r="G14" s="153">
        <v>111.385055111874</v>
      </c>
      <c r="H14" s="153">
        <v>124.364845528283</v>
      </c>
      <c r="I14" s="153">
        <v>110.999964692928</v>
      </c>
      <c r="J14" s="154">
        <v>116.947571099594</v>
      </c>
      <c r="K14" s="154"/>
      <c r="L14" s="154"/>
      <c r="M14" s="154">
        <v>112.354566840026</v>
      </c>
      <c r="N14" s="154">
        <v>127.016273439092</v>
      </c>
      <c r="O14" s="154">
        <v>108.27631888535601</v>
      </c>
      <c r="P14" s="155">
        <v>4169.2524791392298</v>
      </c>
      <c r="Q14" s="155"/>
      <c r="R14" s="155"/>
      <c r="S14" s="155">
        <v>4927.1502124728704</v>
      </c>
      <c r="T14" s="155">
        <v>4130.0061867074101</v>
      </c>
      <c r="U14" s="155">
        <v>3868.5877288555698</v>
      </c>
      <c r="V14" s="154">
        <v>35.93</v>
      </c>
      <c r="W14" s="154"/>
      <c r="X14" s="154"/>
      <c r="Y14" s="154">
        <v>35.99</v>
      </c>
      <c r="Z14" s="154">
        <v>34.06</v>
      </c>
      <c r="AA14" s="154">
        <v>37.29</v>
      </c>
      <c r="AB14" s="154">
        <v>7.17566666666667</v>
      </c>
      <c r="AC14" s="156">
        <v>7.7229770740873099E-3</v>
      </c>
      <c r="AD14" s="154">
        <v>80.641318695470204</v>
      </c>
      <c r="AE14" s="154"/>
      <c r="AF14" s="154"/>
      <c r="AG14" s="154">
        <v>80.021269662071404</v>
      </c>
      <c r="AH14" s="154">
        <v>81.332388661809304</v>
      </c>
      <c r="AI14" s="154">
        <v>81.300901126850704</v>
      </c>
      <c r="AJ14" s="154">
        <v>65.610591189226199</v>
      </c>
      <c r="AK14" s="154"/>
      <c r="AL14" s="154"/>
      <c r="AM14" s="154">
        <v>67.593201239552997</v>
      </c>
      <c r="AN14" s="154">
        <v>61.535682023486899</v>
      </c>
      <c r="AO14" s="154">
        <v>68.947027826569297</v>
      </c>
      <c r="AP14" s="154">
        <v>106.23319240565201</v>
      </c>
      <c r="AQ14" s="154">
        <v>78.297543543350201</v>
      </c>
      <c r="AR14" s="154"/>
      <c r="AS14" s="154"/>
      <c r="AT14" s="154">
        <v>77.239769778696498</v>
      </c>
      <c r="AU14" s="154">
        <v>79.063431000209604</v>
      </c>
      <c r="AV14" s="154">
        <v>79.291642590215105</v>
      </c>
      <c r="AW14" s="154">
        <v>62.424104085825199</v>
      </c>
      <c r="AX14" s="154"/>
      <c r="AY14" s="154"/>
      <c r="AZ14" s="154">
        <v>64.095220208470295</v>
      </c>
      <c r="BA14" s="154">
        <v>58.030713640469699</v>
      </c>
      <c r="BB14" s="154">
        <v>68.267541832301006</v>
      </c>
      <c r="BC14" s="154">
        <v>107.338665519279</v>
      </c>
      <c r="BE14" s="157" t="e">
        <f>#N/A</f>
        <v>#N/A</v>
      </c>
      <c r="BF14" s="157" t="e">
        <f>#N/A</f>
        <v>#N/A</v>
      </c>
      <c r="BG14" s="157" t="e">
        <f>#N/A</f>
        <v>#N/A</v>
      </c>
      <c r="BH14" s="157" t="e">
        <f>#N/A</f>
        <v>#N/A</v>
      </c>
      <c r="BI14" s="157" t="e">
        <f>#N/A</f>
        <v>#N/A</v>
      </c>
      <c r="BJ14" s="157" t="e">
        <f>#N/A</f>
        <v>#N/A</v>
      </c>
      <c r="BK14" s="157" t="e">
        <f>#N/A</f>
        <v>#N/A</v>
      </c>
    </row>
    <row r="15" spans="1:65" x14ac:dyDescent="0.25">
      <c r="A15" s="152">
        <v>38169</v>
      </c>
      <c r="B15" t="s">
        <v>244</v>
      </c>
      <c r="C15">
        <v>2004</v>
      </c>
      <c r="D15" s="153">
        <v>117.776677352174</v>
      </c>
      <c r="E15" s="153"/>
      <c r="F15" s="153"/>
      <c r="G15" s="153">
        <v>112.056650842206</v>
      </c>
      <c r="H15" s="153">
        <v>129.113679344438</v>
      </c>
      <c r="I15" s="153">
        <v>110.06855134312001</v>
      </c>
      <c r="J15" s="154">
        <v>117.12465252294599</v>
      </c>
      <c r="K15" s="154"/>
      <c r="L15" s="154"/>
      <c r="M15" s="154">
        <v>112.15910355380301</v>
      </c>
      <c r="N15" s="154">
        <v>127.66369504967</v>
      </c>
      <c r="O15" s="154">
        <v>109.203010201979</v>
      </c>
      <c r="P15" s="155">
        <v>4167.5879739974498</v>
      </c>
      <c r="Q15" s="155"/>
      <c r="R15" s="155"/>
      <c r="S15" s="155">
        <v>4884.2462094900802</v>
      </c>
      <c r="T15" s="155">
        <v>4144.4000815706804</v>
      </c>
      <c r="U15" s="155">
        <v>3885.1881797446999</v>
      </c>
      <c r="V15" s="154">
        <v>37.200000000000003</v>
      </c>
      <c r="W15" s="154"/>
      <c r="X15" s="154"/>
      <c r="Y15" s="154">
        <v>37.4</v>
      </c>
      <c r="Z15" s="154">
        <v>34.72</v>
      </c>
      <c r="AA15" s="154">
        <v>39.83</v>
      </c>
      <c r="AB15" s="154">
        <v>6.4569999999999999</v>
      </c>
      <c r="AC15" s="156">
        <v>7.3229492016789396E-3</v>
      </c>
      <c r="AD15" s="154">
        <v>80.609123981842203</v>
      </c>
      <c r="AE15" s="154"/>
      <c r="AF15" s="154"/>
      <c r="AG15" s="154">
        <v>79.324470773420302</v>
      </c>
      <c r="AH15" s="154">
        <v>81.615848249628897</v>
      </c>
      <c r="AI15" s="154">
        <v>81.649770458759903</v>
      </c>
      <c r="AJ15" s="154">
        <v>67.929696416343305</v>
      </c>
      <c r="AK15" s="154"/>
      <c r="AL15" s="154"/>
      <c r="AM15" s="154">
        <v>70.241337214761899</v>
      </c>
      <c r="AN15" s="154">
        <v>62.728093947606098</v>
      </c>
      <c r="AO15" s="154">
        <v>73.643339188314698</v>
      </c>
      <c r="AP15" s="154">
        <v>100.73062033668</v>
      </c>
      <c r="AQ15" s="154">
        <v>79.462992176684594</v>
      </c>
      <c r="AR15" s="154"/>
      <c r="AS15" s="154"/>
      <c r="AT15" s="154">
        <v>78.538482831661696</v>
      </c>
      <c r="AU15" s="154">
        <v>80.185186039625407</v>
      </c>
      <c r="AV15" s="154">
        <v>80.338746828909194</v>
      </c>
      <c r="AW15" s="154">
        <v>64.829947500570697</v>
      </c>
      <c r="AX15" s="154"/>
      <c r="AY15" s="154"/>
      <c r="AZ15" s="154">
        <v>66.898300309888199</v>
      </c>
      <c r="BA15" s="154">
        <v>60.018066847335099</v>
      </c>
      <c r="BB15" s="154">
        <v>70.310622168808393</v>
      </c>
      <c r="BC15" s="154">
        <v>104.711791251039</v>
      </c>
      <c r="BE15" s="157" t="e">
        <f>#N/A</f>
        <v>#N/A</v>
      </c>
      <c r="BF15" s="157" t="e">
        <f>#N/A</f>
        <v>#N/A</v>
      </c>
      <c r="BG15" s="157" t="e">
        <f>#N/A</f>
        <v>#N/A</v>
      </c>
      <c r="BH15" s="157" t="e">
        <f>#N/A</f>
        <v>#N/A</v>
      </c>
      <c r="BI15" s="157" t="e">
        <f>#N/A</f>
        <v>#N/A</v>
      </c>
      <c r="BJ15" s="157" t="e">
        <f>#N/A</f>
        <v>#N/A</v>
      </c>
      <c r="BK15" s="157" t="e">
        <f>#N/A</f>
        <v>#N/A</v>
      </c>
    </row>
    <row r="16" spans="1:65" x14ac:dyDescent="0.25">
      <c r="A16" s="152">
        <v>38261</v>
      </c>
      <c r="B16" t="s">
        <v>245</v>
      </c>
      <c r="C16">
        <v>2004</v>
      </c>
      <c r="D16" s="153">
        <v>111.152424214257</v>
      </c>
      <c r="E16" s="153"/>
      <c r="F16" s="153"/>
      <c r="G16" s="153">
        <v>106.809998560748</v>
      </c>
      <c r="H16" s="153">
        <v>120.017996357207</v>
      </c>
      <c r="I16" s="153">
        <v>103.81505611819701</v>
      </c>
      <c r="J16" s="154">
        <v>115.922559262264</v>
      </c>
      <c r="K16" s="154"/>
      <c r="L16" s="154"/>
      <c r="M16" s="154">
        <v>111.40351767253399</v>
      </c>
      <c r="N16" s="154">
        <v>125.67693671528301</v>
      </c>
      <c r="O16" s="154">
        <v>108.653389383746</v>
      </c>
      <c r="P16" s="155">
        <v>4258.46995473883</v>
      </c>
      <c r="Q16" s="155"/>
      <c r="R16" s="155"/>
      <c r="S16" s="155">
        <v>4989.51434414096</v>
      </c>
      <c r="T16" s="155">
        <v>4229.12365405732</v>
      </c>
      <c r="U16" s="155">
        <v>3965.3918284235601</v>
      </c>
      <c r="V16" s="154">
        <v>39.5</v>
      </c>
      <c r="W16" s="154"/>
      <c r="X16" s="154"/>
      <c r="Y16" s="154">
        <v>39.31</v>
      </c>
      <c r="Z16" s="154">
        <v>37.380000000000003</v>
      </c>
      <c r="AA16" s="154">
        <v>42.27</v>
      </c>
      <c r="AB16" s="154">
        <v>6.7173333333333298</v>
      </c>
      <c r="AC16" s="156">
        <v>7.4669120529373498E-3</v>
      </c>
      <c r="AD16" s="154">
        <v>82.366955345932197</v>
      </c>
      <c r="AE16" s="154"/>
      <c r="AF16" s="154"/>
      <c r="AG16" s="154">
        <v>81.034118222040206</v>
      </c>
      <c r="AH16" s="154">
        <v>83.284313190063898</v>
      </c>
      <c r="AI16" s="154">
        <v>83.335302587866394</v>
      </c>
      <c r="AJ16" s="154">
        <v>72.129650764665598</v>
      </c>
      <c r="AK16" s="154"/>
      <c r="AL16" s="154"/>
      <c r="AM16" s="154">
        <v>73.828528500328702</v>
      </c>
      <c r="AN16" s="154">
        <v>67.533875338753404</v>
      </c>
      <c r="AO16" s="154">
        <v>78.154756401959901</v>
      </c>
      <c r="AP16" s="154">
        <v>102.710897259722</v>
      </c>
      <c r="AQ16" s="154">
        <v>80.584977946621194</v>
      </c>
      <c r="AR16" s="154"/>
      <c r="AS16" s="154"/>
      <c r="AT16" s="154">
        <v>79.797974113088898</v>
      </c>
      <c r="AU16" s="154">
        <v>81.260017232726398</v>
      </c>
      <c r="AV16" s="154">
        <v>81.337296168003206</v>
      </c>
      <c r="AW16" s="154">
        <v>67.290572928555093</v>
      </c>
      <c r="AX16" s="154"/>
      <c r="AY16" s="154"/>
      <c r="AZ16" s="154">
        <v>69.316367734059497</v>
      </c>
      <c r="BA16" s="154">
        <v>62.592592592592602</v>
      </c>
      <c r="BB16" s="154">
        <v>72.492373116390894</v>
      </c>
      <c r="BC16" s="154">
        <v>103.440241166397</v>
      </c>
      <c r="BE16" s="157" t="e">
        <f>#N/A</f>
        <v>#N/A</v>
      </c>
      <c r="BF16" s="157" t="e">
        <f>#N/A</f>
        <v>#N/A</v>
      </c>
      <c r="BG16" s="157" t="e">
        <f>#N/A</f>
        <v>#N/A</v>
      </c>
      <c r="BH16" s="157" t="e">
        <f>#N/A</f>
        <v>#N/A</v>
      </c>
      <c r="BI16" s="157" t="e">
        <f>#N/A</f>
        <v>#N/A</v>
      </c>
      <c r="BJ16" s="157" t="e">
        <f>#N/A</f>
        <v>#N/A</v>
      </c>
      <c r="BK16" s="157" t="e">
        <f>#N/A</f>
        <v>#N/A</v>
      </c>
    </row>
    <row r="17" spans="1:63" x14ac:dyDescent="0.25">
      <c r="A17" s="152">
        <v>38353</v>
      </c>
      <c r="B17" t="s">
        <v>246</v>
      </c>
      <c r="C17">
        <v>2005</v>
      </c>
      <c r="D17" s="153">
        <v>116.554550172368</v>
      </c>
      <c r="E17" s="153"/>
      <c r="F17" s="153"/>
      <c r="G17" s="153">
        <v>114.300718356703</v>
      </c>
      <c r="H17" s="153">
        <v>123.08837013773</v>
      </c>
      <c r="I17" s="153">
        <v>111.26183888708</v>
      </c>
      <c r="J17" s="154">
        <v>115.28834505675999</v>
      </c>
      <c r="K17" s="154"/>
      <c r="L17" s="154"/>
      <c r="M17" s="154">
        <v>111.13810571788299</v>
      </c>
      <c r="N17" s="154">
        <v>124.146222841914</v>
      </c>
      <c r="O17" s="154">
        <v>109.036352760331</v>
      </c>
      <c r="P17" s="155">
        <v>4267.4582825044599</v>
      </c>
      <c r="Q17" s="155"/>
      <c r="R17" s="155"/>
      <c r="S17" s="155">
        <v>5104.0121305500197</v>
      </c>
      <c r="T17" s="155">
        <v>4198.2907267791898</v>
      </c>
      <c r="U17" s="155">
        <v>3927.8268051145101</v>
      </c>
      <c r="V17" s="154">
        <v>39.51</v>
      </c>
      <c r="W17" s="154"/>
      <c r="X17" s="154"/>
      <c r="Y17" s="154">
        <v>39.33</v>
      </c>
      <c r="Z17" s="154">
        <v>37.869999999999997</v>
      </c>
      <c r="AA17" s="154">
        <v>40.89</v>
      </c>
      <c r="AB17" s="154">
        <v>6.1123333333333401</v>
      </c>
      <c r="AC17" s="156">
        <v>7.1340558555891198E-3</v>
      </c>
      <c r="AD17" s="154">
        <v>82.540806799523494</v>
      </c>
      <c r="AE17" s="154"/>
      <c r="AF17" s="154"/>
      <c r="AG17" s="154">
        <v>82.893663364129793</v>
      </c>
      <c r="AH17" s="154">
        <v>82.677119033058105</v>
      </c>
      <c r="AI17" s="154">
        <v>82.545849056000705</v>
      </c>
      <c r="AJ17" s="154">
        <v>72.1479114357453</v>
      </c>
      <c r="AK17" s="154"/>
      <c r="AL17" s="154"/>
      <c r="AM17" s="154">
        <v>73.866090712743002</v>
      </c>
      <c r="AN17" s="154">
        <v>68.4191508581752</v>
      </c>
      <c r="AO17" s="154">
        <v>75.603217158177003</v>
      </c>
      <c r="AP17" s="154">
        <v>98.1323032645452</v>
      </c>
      <c r="AQ17" s="154">
        <v>81.539551205692007</v>
      </c>
      <c r="AR17" s="154"/>
      <c r="AS17" s="154"/>
      <c r="AT17" s="154">
        <v>80.818380505415405</v>
      </c>
      <c r="AU17" s="154">
        <v>82.227417283640094</v>
      </c>
      <c r="AV17" s="154">
        <v>82.207955807369402</v>
      </c>
      <c r="AW17" s="154">
        <v>69.454462451495104</v>
      </c>
      <c r="AX17" s="154"/>
      <c r="AY17" s="154"/>
      <c r="AZ17" s="154">
        <v>71.382289416846703</v>
      </c>
      <c r="BA17" s="154">
        <v>65.054200542005404</v>
      </c>
      <c r="BB17" s="154">
        <v>74.087085143755203</v>
      </c>
      <c r="BC17" s="154">
        <v>101.95175331665</v>
      </c>
      <c r="BE17" s="157" t="e">
        <f>#N/A</f>
        <v>#N/A</v>
      </c>
      <c r="BF17" s="157" t="e">
        <f>#N/A</f>
        <v>#N/A</v>
      </c>
      <c r="BG17" s="157" t="e">
        <f>#N/A</f>
        <v>#N/A</v>
      </c>
      <c r="BH17" s="157" t="e">
        <f>#N/A</f>
        <v>#N/A</v>
      </c>
      <c r="BI17" s="157" t="e">
        <f>#N/A</f>
        <v>#N/A</v>
      </c>
      <c r="BJ17" s="157" t="e">
        <f>#N/A</f>
        <v>#N/A</v>
      </c>
      <c r="BK17" s="157" t="e">
        <f>#N/A</f>
        <v>#N/A</v>
      </c>
    </row>
    <row r="18" spans="1:63" x14ac:dyDescent="0.25">
      <c r="A18" s="152">
        <v>38443</v>
      </c>
      <c r="B18" t="s">
        <v>247</v>
      </c>
      <c r="C18">
        <v>2005</v>
      </c>
      <c r="D18" s="153">
        <v>117.80782251467301</v>
      </c>
      <c r="E18" s="153"/>
      <c r="F18" s="153"/>
      <c r="G18" s="153">
        <v>114.29491479353401</v>
      </c>
      <c r="H18" s="153">
        <v>125.98474749725899</v>
      </c>
      <c r="I18" s="153">
        <v>111.964424213577</v>
      </c>
      <c r="J18" s="154">
        <v>115.822868563368</v>
      </c>
      <c r="K18" s="154"/>
      <c r="L18" s="154"/>
      <c r="M18" s="154">
        <v>111.865570638298</v>
      </c>
      <c r="N18" s="154">
        <v>124.551198334158</v>
      </c>
      <c r="O18" s="154">
        <v>109.277467640494</v>
      </c>
      <c r="P18" s="155">
        <v>4379.3130280323103</v>
      </c>
      <c r="Q18" s="155"/>
      <c r="R18" s="155"/>
      <c r="S18" s="155">
        <v>5191.61664538689</v>
      </c>
      <c r="T18" s="155">
        <v>4340.5665573471997</v>
      </c>
      <c r="U18" s="155">
        <v>4046.2366604315098</v>
      </c>
      <c r="V18" s="154">
        <v>41.17</v>
      </c>
      <c r="W18" s="154"/>
      <c r="X18" s="154"/>
      <c r="Y18" s="154">
        <v>41.06</v>
      </c>
      <c r="Z18" s="154">
        <v>39.26</v>
      </c>
      <c r="AA18" s="154">
        <v>42.96</v>
      </c>
      <c r="AB18" s="154">
        <v>5.7750000000000004</v>
      </c>
      <c r="AC18" s="156">
        <v>6.9511150487548698E-3</v>
      </c>
      <c r="AD18" s="154">
        <v>84.704291555326606</v>
      </c>
      <c r="AE18" s="154"/>
      <c r="AF18" s="154"/>
      <c r="AG18" s="154">
        <v>84.316438031650705</v>
      </c>
      <c r="AH18" s="154">
        <v>85.478963055999998</v>
      </c>
      <c r="AI18" s="154">
        <v>85.034309603958803</v>
      </c>
      <c r="AJ18" s="154">
        <v>75.179182834969197</v>
      </c>
      <c r="AK18" s="154"/>
      <c r="AL18" s="154"/>
      <c r="AM18" s="154">
        <v>77.1152220865809</v>
      </c>
      <c r="AN18" s="154">
        <v>70.930442637759697</v>
      </c>
      <c r="AO18" s="154">
        <v>79.4305260238513</v>
      </c>
      <c r="AP18" s="154">
        <v>95.615866177547204</v>
      </c>
      <c r="AQ18" s="154">
        <v>82.555294420656097</v>
      </c>
      <c r="AR18" s="154"/>
      <c r="AS18" s="154"/>
      <c r="AT18" s="154">
        <v>81.892172597810202</v>
      </c>
      <c r="AU18" s="154">
        <v>83.264060882187806</v>
      </c>
      <c r="AV18" s="154">
        <v>83.141307926646505</v>
      </c>
      <c r="AW18" s="154">
        <v>71.846610362930903</v>
      </c>
      <c r="AX18" s="154"/>
      <c r="AY18" s="154"/>
      <c r="AZ18" s="154">
        <v>73.762794628603601</v>
      </c>
      <c r="BA18" s="154">
        <v>67.402890695573603</v>
      </c>
      <c r="BB18" s="154">
        <v>76.707959693075694</v>
      </c>
      <c r="BC18" s="154">
        <v>99.297421759623703</v>
      </c>
      <c r="BE18" s="157" t="e">
        <f>#N/A</f>
        <v>#N/A</v>
      </c>
      <c r="BF18" s="157" t="e">
        <f>#N/A</f>
        <v>#N/A</v>
      </c>
      <c r="BG18" s="157" t="e">
        <f>#N/A</f>
        <v>#N/A</v>
      </c>
      <c r="BH18" s="157" t="e">
        <f>#N/A</f>
        <v>#N/A</v>
      </c>
      <c r="BI18" s="157" t="e">
        <f>#N/A</f>
        <v>#N/A</v>
      </c>
      <c r="BJ18" s="157" t="e">
        <f>#N/A</f>
        <v>#N/A</v>
      </c>
      <c r="BK18" s="157" t="e">
        <f>#N/A</f>
        <v>#N/A</v>
      </c>
    </row>
    <row r="19" spans="1:63" x14ac:dyDescent="0.25">
      <c r="A19" s="152">
        <v>38534</v>
      </c>
      <c r="B19" t="s">
        <v>248</v>
      </c>
      <c r="C19">
        <v>2005</v>
      </c>
      <c r="D19" s="153">
        <v>117.803415781431</v>
      </c>
      <c r="E19" s="153"/>
      <c r="F19" s="153"/>
      <c r="G19" s="153">
        <v>111.67723830726</v>
      </c>
      <c r="H19" s="153">
        <v>129.38010593275101</v>
      </c>
      <c r="I19" s="153">
        <v>110.23939711397399</v>
      </c>
      <c r="J19" s="154">
        <v>115.829553170682</v>
      </c>
      <c r="K19" s="154"/>
      <c r="L19" s="154"/>
      <c r="M19" s="154">
        <v>111.77071750456101</v>
      </c>
      <c r="N19" s="154">
        <v>124.617804981237</v>
      </c>
      <c r="O19" s="154">
        <v>109.32017908320699</v>
      </c>
      <c r="P19" s="155">
        <v>4367.9943930681802</v>
      </c>
      <c r="Q19" s="155"/>
      <c r="R19" s="155"/>
      <c r="S19" s="155">
        <v>5135.1586338433399</v>
      </c>
      <c r="T19" s="155">
        <v>4346.1718436169103</v>
      </c>
      <c r="U19" s="155">
        <v>4054.7155452256702</v>
      </c>
      <c r="V19" s="154">
        <v>41.86</v>
      </c>
      <c r="W19" s="154"/>
      <c r="X19" s="154"/>
      <c r="Y19" s="154">
        <v>42.37</v>
      </c>
      <c r="Z19" s="154">
        <v>39.020000000000003</v>
      </c>
      <c r="AA19" s="154">
        <v>44.57</v>
      </c>
      <c r="AB19" s="154">
        <v>5.5293333333333301</v>
      </c>
      <c r="AC19" s="156">
        <v>6.8191218092352101E-3</v>
      </c>
      <c r="AD19" s="154">
        <v>84.485367502656104</v>
      </c>
      <c r="AE19" s="154"/>
      <c r="AF19" s="154"/>
      <c r="AG19" s="154">
        <v>83.3995100770546</v>
      </c>
      <c r="AH19" s="154">
        <v>85.5893481985009</v>
      </c>
      <c r="AI19" s="154">
        <v>85.212498912986206</v>
      </c>
      <c r="AJ19" s="154">
        <v>76.439169139465903</v>
      </c>
      <c r="AK19" s="154"/>
      <c r="AL19" s="154"/>
      <c r="AM19" s="154">
        <v>79.575546999718298</v>
      </c>
      <c r="AN19" s="154">
        <v>70.496838301716394</v>
      </c>
      <c r="AO19" s="154">
        <v>82.407321808264797</v>
      </c>
      <c r="AP19" s="154">
        <v>93.800236909763299</v>
      </c>
      <c r="AQ19" s="154">
        <v>83.524355300859597</v>
      </c>
      <c r="AR19" s="154"/>
      <c r="AS19" s="154"/>
      <c r="AT19" s="154">
        <v>82.910932423718805</v>
      </c>
      <c r="AU19" s="154">
        <v>84.257435869405697</v>
      </c>
      <c r="AV19" s="154">
        <v>84.031990040202999</v>
      </c>
      <c r="AW19" s="154">
        <v>73.973978543711496</v>
      </c>
      <c r="AX19" s="154"/>
      <c r="AY19" s="154"/>
      <c r="AZ19" s="154">
        <v>76.096347074842697</v>
      </c>
      <c r="BA19" s="154">
        <v>69.345076784101195</v>
      </c>
      <c r="BB19" s="154">
        <v>78.898955348063197</v>
      </c>
      <c r="BC19" s="154">
        <v>97.564825902894498</v>
      </c>
      <c r="BE19" s="157" t="e">
        <f>#N/A</f>
        <v>#N/A</v>
      </c>
      <c r="BF19" s="157" t="e">
        <f>#N/A</f>
        <v>#N/A</v>
      </c>
      <c r="BG19" s="157" t="e">
        <f>#N/A</f>
        <v>#N/A</v>
      </c>
      <c r="BH19" s="157" t="e">
        <f>#N/A</f>
        <v>#N/A</v>
      </c>
      <c r="BI19" s="157" t="e">
        <f>#N/A</f>
        <v>#N/A</v>
      </c>
      <c r="BJ19" s="157" t="e">
        <f>#N/A</f>
        <v>#N/A</v>
      </c>
      <c r="BK19" s="157" t="e">
        <f>#N/A</f>
        <v>#N/A</v>
      </c>
    </row>
    <row r="20" spans="1:63" x14ac:dyDescent="0.25">
      <c r="A20" s="152">
        <v>38626</v>
      </c>
      <c r="B20" t="s">
        <v>249</v>
      </c>
      <c r="C20">
        <v>2005</v>
      </c>
      <c r="D20" s="153">
        <v>114.998682918879</v>
      </c>
      <c r="E20" s="153"/>
      <c r="F20" s="153"/>
      <c r="G20" s="153">
        <v>112.49327790167899</v>
      </c>
      <c r="H20" s="153">
        <v>122.824089796935</v>
      </c>
      <c r="I20" s="153">
        <v>105.96979039156901</v>
      </c>
      <c r="J20" s="154">
        <v>116.79111784683801</v>
      </c>
      <c r="K20" s="154"/>
      <c r="L20" s="154"/>
      <c r="M20" s="154">
        <v>113.191537339794</v>
      </c>
      <c r="N20" s="154">
        <v>125.319328341169</v>
      </c>
      <c r="O20" s="154">
        <v>109.85886265155</v>
      </c>
      <c r="P20" s="155">
        <v>4463.2040871782001</v>
      </c>
      <c r="Q20" s="155"/>
      <c r="R20" s="155"/>
      <c r="S20" s="155">
        <v>5245.7846044448697</v>
      </c>
      <c r="T20" s="155">
        <v>4434.9779656754099</v>
      </c>
      <c r="U20" s="155">
        <v>4138.3793963568296</v>
      </c>
      <c r="V20" s="154">
        <v>43.98</v>
      </c>
      <c r="W20" s="154"/>
      <c r="X20" s="154"/>
      <c r="Y20" s="154">
        <v>43.13</v>
      </c>
      <c r="Z20" s="154">
        <v>42.1</v>
      </c>
      <c r="AA20" s="154">
        <v>47.5</v>
      </c>
      <c r="AB20" s="154">
        <v>5.48166666666667</v>
      </c>
      <c r="AC20" s="156">
        <v>6.7936338748471299E-3</v>
      </c>
      <c r="AD20" s="154">
        <v>86.3269051221789</v>
      </c>
      <c r="AE20" s="154"/>
      <c r="AF20" s="154"/>
      <c r="AG20" s="154">
        <v>85.196173511979495</v>
      </c>
      <c r="AH20" s="154">
        <v>87.338210962449494</v>
      </c>
      <c r="AI20" s="154">
        <v>86.970749459554</v>
      </c>
      <c r="AJ20" s="154">
        <v>80.310431408354304</v>
      </c>
      <c r="AK20" s="154"/>
      <c r="AL20" s="154"/>
      <c r="AM20" s="154">
        <v>81.002911071462094</v>
      </c>
      <c r="AN20" s="154">
        <v>76.061427280939498</v>
      </c>
      <c r="AO20" s="154">
        <v>87.824720347601001</v>
      </c>
      <c r="AP20" s="154">
        <v>93.449638350179796</v>
      </c>
      <c r="AQ20" s="154">
        <v>84.514342744921294</v>
      </c>
      <c r="AR20" s="154"/>
      <c r="AS20" s="154"/>
      <c r="AT20" s="154">
        <v>83.951446246203602</v>
      </c>
      <c r="AU20" s="154">
        <v>85.270910312502096</v>
      </c>
      <c r="AV20" s="154">
        <v>84.940851758124893</v>
      </c>
      <c r="AW20" s="154">
        <v>76.019173704633602</v>
      </c>
      <c r="AX20" s="154"/>
      <c r="AY20" s="154"/>
      <c r="AZ20" s="154">
        <v>77.889942717626099</v>
      </c>
      <c r="BA20" s="154">
        <v>71.476964769647694</v>
      </c>
      <c r="BB20" s="154">
        <v>81.316446334473497</v>
      </c>
      <c r="BC20" s="154">
        <v>95.2495111755089</v>
      </c>
      <c r="BE20" s="157" t="e">
        <f>#N/A</f>
        <v>#N/A</v>
      </c>
      <c r="BF20" s="157" t="e">
        <f>#N/A</f>
        <v>#N/A</v>
      </c>
      <c r="BG20" s="157" t="e">
        <f>#N/A</f>
        <v>#N/A</v>
      </c>
      <c r="BH20" s="157" t="e">
        <f>#N/A</f>
        <v>#N/A</v>
      </c>
      <c r="BI20" s="157" t="e">
        <f>#N/A</f>
        <v>#N/A</v>
      </c>
      <c r="BJ20" s="157" t="e">
        <f>#N/A</f>
        <v>#N/A</v>
      </c>
      <c r="BK20" s="157" t="e">
        <f>#N/A</f>
        <v>#N/A</v>
      </c>
    </row>
    <row r="21" spans="1:63" x14ac:dyDescent="0.25">
      <c r="A21" s="152">
        <v>38718</v>
      </c>
      <c r="B21" t="s">
        <v>250</v>
      </c>
      <c r="C21">
        <v>2006</v>
      </c>
      <c r="D21" s="153">
        <v>111.88170811942901</v>
      </c>
      <c r="E21" s="153"/>
      <c r="F21" s="153"/>
      <c r="G21" s="153">
        <v>109.271667330284</v>
      </c>
      <c r="H21" s="153">
        <v>118.957951160232</v>
      </c>
      <c r="I21" s="153">
        <v>106.327602112489</v>
      </c>
      <c r="J21" s="154">
        <v>115.622907333603</v>
      </c>
      <c r="K21" s="154"/>
      <c r="L21" s="154"/>
      <c r="M21" s="154">
        <v>111.93427458318899</v>
      </c>
      <c r="N21" s="154">
        <v>124.286723596794</v>
      </c>
      <c r="O21" s="154">
        <v>108.62530345790201</v>
      </c>
      <c r="P21" s="155">
        <v>4482.5123468228803</v>
      </c>
      <c r="Q21" s="155"/>
      <c r="R21" s="155"/>
      <c r="S21" s="155">
        <v>5408.41074072015</v>
      </c>
      <c r="T21" s="155">
        <v>4379.9336069527699</v>
      </c>
      <c r="U21" s="155">
        <v>4106.8413326793298</v>
      </c>
      <c r="V21" s="154">
        <v>45.73</v>
      </c>
      <c r="W21" s="154"/>
      <c r="X21" s="154"/>
      <c r="Y21" s="154">
        <v>46.11</v>
      </c>
      <c r="Z21" s="154">
        <v>43.24</v>
      </c>
      <c r="AA21" s="154">
        <v>47.32</v>
      </c>
      <c r="AB21" s="154">
        <v>5.39</v>
      </c>
      <c r="AC21" s="156">
        <v>6.74473185124814E-3</v>
      </c>
      <c r="AD21" s="154">
        <v>86.700363800264</v>
      </c>
      <c r="AE21" s="154"/>
      <c r="AF21" s="154"/>
      <c r="AG21" s="154">
        <v>87.837365548715496</v>
      </c>
      <c r="AH21" s="154">
        <v>86.25422004939</v>
      </c>
      <c r="AI21" s="154">
        <v>86.307956425896805</v>
      </c>
      <c r="AJ21" s="154">
        <v>83.506048847295204</v>
      </c>
      <c r="AK21" s="154"/>
      <c r="AL21" s="154"/>
      <c r="AM21" s="154">
        <v>86.599680721194503</v>
      </c>
      <c r="AN21" s="154">
        <v>78.121047877145401</v>
      </c>
      <c r="AO21" s="154">
        <v>87.491910881020601</v>
      </c>
      <c r="AP21" s="154">
        <v>92.776967949610096</v>
      </c>
      <c r="AQ21" s="154">
        <v>85.554231995106406</v>
      </c>
      <c r="AR21" s="154"/>
      <c r="AS21" s="154"/>
      <c r="AT21" s="154">
        <v>85.187371792350106</v>
      </c>
      <c r="AU21" s="154">
        <v>86.165185566585095</v>
      </c>
      <c r="AV21" s="154">
        <v>85.881378600598893</v>
      </c>
      <c r="AW21" s="154">
        <v>78.858708057521099</v>
      </c>
      <c r="AX21" s="154"/>
      <c r="AY21" s="154"/>
      <c r="AZ21" s="154">
        <v>81.073340219738895</v>
      </c>
      <c r="BA21" s="154">
        <v>73.902439024390304</v>
      </c>
      <c r="BB21" s="154">
        <v>84.288619765184393</v>
      </c>
      <c r="BC21" s="154">
        <v>93.910677346775103</v>
      </c>
      <c r="BE21" s="157" t="e">
        <f>#N/A</f>
        <v>#N/A</v>
      </c>
      <c r="BF21" s="157" t="e">
        <f>#N/A</f>
        <v>#N/A</v>
      </c>
      <c r="BG21" s="157" t="e">
        <f>#N/A</f>
        <v>#N/A</v>
      </c>
      <c r="BH21" s="157" t="e">
        <f>#N/A</f>
        <v>#N/A</v>
      </c>
      <c r="BI21" s="157" t="e">
        <f>#N/A</f>
        <v>#N/A</v>
      </c>
      <c r="BJ21" s="157" t="e">
        <f>#N/A</f>
        <v>#N/A</v>
      </c>
      <c r="BK21" s="157" t="e">
        <f>#N/A</f>
        <v>#N/A</v>
      </c>
    </row>
    <row r="22" spans="1:63" x14ac:dyDescent="0.25">
      <c r="A22" s="152">
        <v>38808</v>
      </c>
      <c r="B22" t="s">
        <v>251</v>
      </c>
      <c r="C22">
        <v>2006</v>
      </c>
      <c r="D22" s="153">
        <v>114.25433111083299</v>
      </c>
      <c r="E22" s="153"/>
      <c r="F22" s="153"/>
      <c r="G22" s="153">
        <v>115.663082502661</v>
      </c>
      <c r="H22" s="153">
        <v>118.196874210044</v>
      </c>
      <c r="I22" s="153">
        <v>105.404216448808</v>
      </c>
      <c r="J22" s="154">
        <v>114.734534482643</v>
      </c>
      <c r="K22" s="154"/>
      <c r="L22" s="154"/>
      <c r="M22" s="154">
        <v>112.27631651047101</v>
      </c>
      <c r="N22" s="154">
        <v>122.33975527499101</v>
      </c>
      <c r="O22" s="154">
        <v>106.98525151670999</v>
      </c>
      <c r="P22" s="155">
        <v>4600.69221188951</v>
      </c>
      <c r="Q22" s="155"/>
      <c r="R22" s="155"/>
      <c r="S22" s="155">
        <v>5502.0630817354804</v>
      </c>
      <c r="T22" s="155">
        <v>4529.0427290648904</v>
      </c>
      <c r="U22" s="155">
        <v>4231.2808815531298</v>
      </c>
      <c r="V22" s="154">
        <v>46.39</v>
      </c>
      <c r="W22" s="154"/>
      <c r="X22" s="154"/>
      <c r="Y22" s="154">
        <v>44.73</v>
      </c>
      <c r="Z22" s="154">
        <v>45.42</v>
      </c>
      <c r="AA22" s="154">
        <v>49.64</v>
      </c>
      <c r="AB22" s="154">
        <v>5.2726666666666704</v>
      </c>
      <c r="AC22" s="156">
        <v>6.68235614837869E-3</v>
      </c>
      <c r="AD22" s="154">
        <v>88.986188467853594</v>
      </c>
      <c r="AE22" s="154"/>
      <c r="AF22" s="154"/>
      <c r="AG22" s="154">
        <v>89.358362253037697</v>
      </c>
      <c r="AH22" s="154">
        <v>89.190632375278696</v>
      </c>
      <c r="AI22" s="154">
        <v>88.923134927290505</v>
      </c>
      <c r="AJ22" s="154">
        <v>84.711253138552905</v>
      </c>
      <c r="AK22" s="154"/>
      <c r="AL22" s="154"/>
      <c r="AM22" s="154">
        <v>84.007888064607002</v>
      </c>
      <c r="AN22" s="154">
        <v>82.059620596206003</v>
      </c>
      <c r="AO22" s="154">
        <v>91.781455116945594</v>
      </c>
      <c r="AP22" s="154">
        <v>91.918960735448906</v>
      </c>
      <c r="AQ22" s="154">
        <v>86.624706223238206</v>
      </c>
      <c r="AR22" s="154"/>
      <c r="AS22" s="154"/>
      <c r="AT22" s="154">
        <v>86.447852847696794</v>
      </c>
      <c r="AU22" s="154">
        <v>87.093102896404801</v>
      </c>
      <c r="AV22" s="154">
        <v>86.853584931431897</v>
      </c>
      <c r="AW22" s="154">
        <v>81.241725633417005</v>
      </c>
      <c r="AX22" s="154"/>
      <c r="AY22" s="154"/>
      <c r="AZ22" s="154">
        <v>82.796506714245496</v>
      </c>
      <c r="BA22" s="154">
        <v>76.684733514001806</v>
      </c>
      <c r="BB22" s="154">
        <v>87.376352038457995</v>
      </c>
      <c r="BC22" s="154">
        <v>92.986450986250603</v>
      </c>
      <c r="BE22" s="157" t="e">
        <f>#N/A</f>
        <v>#N/A</v>
      </c>
      <c r="BF22" s="157" t="e">
        <f>#N/A</f>
        <v>#N/A</v>
      </c>
      <c r="BG22" s="157" t="e">
        <f>#N/A</f>
        <v>#N/A</v>
      </c>
      <c r="BH22" s="157" t="e">
        <f>#N/A</f>
        <v>#N/A</v>
      </c>
      <c r="BI22" s="157" t="e">
        <f>#N/A</f>
        <v>#N/A</v>
      </c>
      <c r="BJ22" s="157" t="e">
        <f>#N/A</f>
        <v>#N/A</v>
      </c>
      <c r="BK22" s="157" t="e">
        <f>#N/A</f>
        <v>#N/A</v>
      </c>
    </row>
    <row r="23" spans="1:63" x14ac:dyDescent="0.25">
      <c r="A23" s="152">
        <v>38899</v>
      </c>
      <c r="B23" t="s">
        <v>252</v>
      </c>
      <c r="C23">
        <v>2006</v>
      </c>
      <c r="D23" s="153">
        <v>110.938450083391</v>
      </c>
      <c r="E23" s="153"/>
      <c r="F23" s="153"/>
      <c r="G23" s="153">
        <v>111.32492205233</v>
      </c>
      <c r="H23" s="153">
        <v>115.204603034516</v>
      </c>
      <c r="I23" s="153">
        <v>102.98296649845901</v>
      </c>
      <c r="J23" s="154">
        <v>113.018293058133</v>
      </c>
      <c r="K23" s="154"/>
      <c r="L23" s="154"/>
      <c r="M23" s="154">
        <v>112.188237446738</v>
      </c>
      <c r="N23" s="154">
        <v>118.79587955043201</v>
      </c>
      <c r="O23" s="154">
        <v>105.171143862831</v>
      </c>
      <c r="P23" s="155">
        <v>4571.39692139412</v>
      </c>
      <c r="Q23" s="155"/>
      <c r="R23" s="155"/>
      <c r="S23" s="155">
        <v>5421.5876332753696</v>
      </c>
      <c r="T23" s="155">
        <v>4517.6913931318904</v>
      </c>
      <c r="U23" s="155">
        <v>4224.0654209886898</v>
      </c>
      <c r="V23" s="154">
        <v>47.5</v>
      </c>
      <c r="W23" s="154"/>
      <c r="X23" s="154"/>
      <c r="Y23" s="154">
        <v>45.82</v>
      </c>
      <c r="Z23" s="154">
        <v>46.51</v>
      </c>
      <c r="AA23" s="154">
        <v>50.75</v>
      </c>
      <c r="AB23" s="154">
        <v>5.2653333333333299</v>
      </c>
      <c r="AC23" s="156">
        <v>6.6784658735053598E-3</v>
      </c>
      <c r="AD23" s="154">
        <v>88.419561508000399</v>
      </c>
      <c r="AE23" s="154"/>
      <c r="AF23" s="154"/>
      <c r="AG23" s="154">
        <v>88.051369917772405</v>
      </c>
      <c r="AH23" s="154">
        <v>88.967090030740707</v>
      </c>
      <c r="AI23" s="154">
        <v>88.771497304713606</v>
      </c>
      <c r="AJ23" s="154">
        <v>86.738187628395394</v>
      </c>
      <c r="AK23" s="154"/>
      <c r="AL23" s="154"/>
      <c r="AM23" s="154">
        <v>86.055028641186993</v>
      </c>
      <c r="AN23" s="154">
        <v>84.028906955736204</v>
      </c>
      <c r="AO23" s="154">
        <v>93.833780160857899</v>
      </c>
      <c r="AP23" s="154">
        <v>91.865448169612606</v>
      </c>
      <c r="AQ23" s="154">
        <v>87.608254724574195</v>
      </c>
      <c r="AR23" s="154"/>
      <c r="AS23" s="154"/>
      <c r="AT23" s="154">
        <v>87.610817807876302</v>
      </c>
      <c r="AU23" s="154">
        <v>87.937538354464706</v>
      </c>
      <c r="AV23" s="154">
        <v>87.743334529363693</v>
      </c>
      <c r="AW23" s="154">
        <v>83.816480255649395</v>
      </c>
      <c r="AX23" s="154"/>
      <c r="AY23" s="154"/>
      <c r="AZ23" s="154">
        <v>84.416377124612595</v>
      </c>
      <c r="BA23" s="154">
        <v>80.067750677506794</v>
      </c>
      <c r="BB23" s="154">
        <v>90.232966626606299</v>
      </c>
      <c r="BC23" s="154">
        <v>92.502753801212904</v>
      </c>
      <c r="BE23" s="157" t="e">
        <f>#N/A</f>
        <v>#N/A</v>
      </c>
      <c r="BF23" s="157" t="e">
        <f>#N/A</f>
        <v>#N/A</v>
      </c>
      <c r="BG23" s="157" t="e">
        <f>#N/A</f>
        <v>#N/A</v>
      </c>
      <c r="BH23" s="157" t="e">
        <f>#N/A</f>
        <v>#N/A</v>
      </c>
      <c r="BI23" s="157" t="e">
        <f>#N/A</f>
        <v>#N/A</v>
      </c>
      <c r="BJ23" s="157" t="e">
        <f>#N/A</f>
        <v>#N/A</v>
      </c>
      <c r="BK23" s="157" t="e">
        <f>#N/A</f>
        <v>#N/A</v>
      </c>
    </row>
    <row r="24" spans="1:63" x14ac:dyDescent="0.25">
      <c r="A24" s="152">
        <v>38991</v>
      </c>
      <c r="B24" t="s">
        <v>253</v>
      </c>
      <c r="C24">
        <v>2006</v>
      </c>
      <c r="D24" s="153">
        <v>107.61658932330199</v>
      </c>
      <c r="E24" s="153"/>
      <c r="F24" s="153"/>
      <c r="G24" s="153">
        <v>105.30948949009201</v>
      </c>
      <c r="H24" s="153">
        <v>112.749627892221</v>
      </c>
      <c r="I24" s="153">
        <v>103.687901731995</v>
      </c>
      <c r="J24" s="154">
        <v>111.17276965923899</v>
      </c>
      <c r="K24" s="154"/>
      <c r="L24" s="154"/>
      <c r="M24" s="154">
        <v>110.39229034384201</v>
      </c>
      <c r="N24" s="154">
        <v>116.277264074253</v>
      </c>
      <c r="O24" s="154">
        <v>104.600671697938</v>
      </c>
      <c r="P24" s="155">
        <v>4728.1933057501201</v>
      </c>
      <c r="Q24" s="155"/>
      <c r="R24" s="155"/>
      <c r="S24" s="155">
        <v>5606.1496985457397</v>
      </c>
      <c r="T24" s="155">
        <v>4666.4084684067202</v>
      </c>
      <c r="U24" s="155">
        <v>4363.9741090132302</v>
      </c>
      <c r="V24" s="154">
        <v>50.69</v>
      </c>
      <c r="W24" s="154"/>
      <c r="X24" s="154"/>
      <c r="Y24" s="154">
        <v>50.13</v>
      </c>
      <c r="Z24" s="154">
        <v>49.13</v>
      </c>
      <c r="AA24" s="154">
        <v>52.12</v>
      </c>
      <c r="AB24" s="154">
        <v>5.2543333333333297</v>
      </c>
      <c r="AC24" s="156">
        <v>6.6726322778539798E-3</v>
      </c>
      <c r="AD24" s="154">
        <v>91.452303531760094</v>
      </c>
      <c r="AE24" s="154"/>
      <c r="AF24" s="154"/>
      <c r="AG24" s="154">
        <v>91.048820808756503</v>
      </c>
      <c r="AH24" s="154">
        <v>91.895781761476897</v>
      </c>
      <c r="AI24" s="154">
        <v>91.711769881971605</v>
      </c>
      <c r="AJ24" s="154">
        <v>92.563341702807605</v>
      </c>
      <c r="AK24" s="154"/>
      <c r="AL24" s="154"/>
      <c r="AM24" s="154">
        <v>94.149685416471002</v>
      </c>
      <c r="AN24" s="154">
        <v>88.762420957542901</v>
      </c>
      <c r="AO24" s="154">
        <v>96.366829989830805</v>
      </c>
      <c r="AP24" s="154">
        <v>91.785204309854294</v>
      </c>
      <c r="AQ24" s="154">
        <v>88.889604326969504</v>
      </c>
      <c r="AR24" s="154"/>
      <c r="AS24" s="154"/>
      <c r="AT24" s="154">
        <v>89.073979632070504</v>
      </c>
      <c r="AU24" s="154">
        <v>89.076931054221603</v>
      </c>
      <c r="AV24" s="154">
        <v>88.928589634968105</v>
      </c>
      <c r="AW24" s="154">
        <v>86.879707829262699</v>
      </c>
      <c r="AX24" s="154"/>
      <c r="AY24" s="154"/>
      <c r="AZ24" s="154">
        <v>87.703070710864907</v>
      </c>
      <c r="BA24" s="154">
        <v>83.242999096657599</v>
      </c>
      <c r="BB24" s="154">
        <v>92.3684940371637</v>
      </c>
      <c r="BC24" s="154">
        <v>92.086645291131504</v>
      </c>
      <c r="BE24" s="157" t="e">
        <f>#N/A</f>
        <v>#N/A</v>
      </c>
      <c r="BF24" s="157" t="e">
        <f>#N/A</f>
        <v>#N/A</v>
      </c>
      <c r="BG24" s="157" t="e">
        <f>#N/A</f>
        <v>#N/A</v>
      </c>
      <c r="BH24" s="157" t="e">
        <f>#N/A</f>
        <v>#N/A</v>
      </c>
      <c r="BI24" s="157" t="e">
        <f>#N/A</f>
        <v>#N/A</v>
      </c>
      <c r="BJ24" s="157" t="e">
        <f>#N/A</f>
        <v>#N/A</v>
      </c>
      <c r="BK24" s="157" t="e">
        <f>#N/A</f>
        <v>#N/A</v>
      </c>
    </row>
    <row r="25" spans="1:63" x14ac:dyDescent="0.25">
      <c r="A25" s="152">
        <v>39083</v>
      </c>
      <c r="B25" t="s">
        <v>254</v>
      </c>
      <c r="C25">
        <v>2007</v>
      </c>
      <c r="D25" s="153">
        <v>103.992082879885</v>
      </c>
      <c r="E25" s="153"/>
      <c r="F25" s="153"/>
      <c r="G25" s="153">
        <v>103.65103898043</v>
      </c>
      <c r="H25" s="153">
        <v>107.988896944232</v>
      </c>
      <c r="I25" s="153">
        <v>100.09565519738599</v>
      </c>
      <c r="J25" s="154">
        <v>109.200363349352</v>
      </c>
      <c r="K25" s="154"/>
      <c r="L25" s="154"/>
      <c r="M25" s="154">
        <v>108.987133256378</v>
      </c>
      <c r="N25" s="154">
        <v>113.53500052025301</v>
      </c>
      <c r="O25" s="154">
        <v>103.042684969162</v>
      </c>
      <c r="P25" s="155">
        <v>4719.2049779844901</v>
      </c>
      <c r="Q25" s="155"/>
      <c r="R25" s="155"/>
      <c r="S25" s="155">
        <v>5736.5053303997902</v>
      </c>
      <c r="T25" s="155">
        <v>4603.3210844158102</v>
      </c>
      <c r="U25" s="155">
        <v>4305.6894518200397</v>
      </c>
      <c r="V25" s="154">
        <v>52.22</v>
      </c>
      <c r="W25" s="154"/>
      <c r="X25" s="154"/>
      <c r="Y25" s="154">
        <v>51.98</v>
      </c>
      <c r="Z25" s="154">
        <v>50.47</v>
      </c>
      <c r="AA25" s="154">
        <v>53.13</v>
      </c>
      <c r="AB25" s="154">
        <v>5.2873333333333301</v>
      </c>
      <c r="AC25" s="156">
        <v>6.6901396022952201E-3</v>
      </c>
      <c r="AD25" s="154">
        <v>91.278452078168797</v>
      </c>
      <c r="AE25" s="154"/>
      <c r="AF25" s="154"/>
      <c r="AG25" s="154">
        <v>93.165911361863095</v>
      </c>
      <c r="AH25" s="154">
        <v>90.653399207445901</v>
      </c>
      <c r="AI25" s="154">
        <v>90.4868796936656</v>
      </c>
      <c r="AJ25" s="154">
        <v>95.357224377995905</v>
      </c>
      <c r="AK25" s="154"/>
      <c r="AL25" s="154"/>
      <c r="AM25" s="154">
        <v>97.624190064794803</v>
      </c>
      <c r="AN25" s="154">
        <v>91.183378500451695</v>
      </c>
      <c r="AO25" s="154">
        <v>98.234260885642996</v>
      </c>
      <c r="AP25" s="154">
        <v>92.026025815347893</v>
      </c>
      <c r="AQ25" s="154">
        <v>90.0341263964457</v>
      </c>
      <c r="AR25" s="154"/>
      <c r="AS25" s="154"/>
      <c r="AT25" s="154">
        <v>90.406116085357397</v>
      </c>
      <c r="AU25" s="154">
        <v>90.176725843735497</v>
      </c>
      <c r="AV25" s="154">
        <v>89.973320451910297</v>
      </c>
      <c r="AW25" s="154">
        <v>89.842501711937899</v>
      </c>
      <c r="AX25" s="154"/>
      <c r="AY25" s="154"/>
      <c r="AZ25" s="154">
        <v>90.459198046764897</v>
      </c>
      <c r="BA25" s="154">
        <v>86.508581752484204</v>
      </c>
      <c r="BB25" s="154">
        <v>95.054081538319295</v>
      </c>
      <c r="BC25" s="154">
        <v>91.898909757565903</v>
      </c>
      <c r="BE25" s="157" t="e">
        <f>#N/A</f>
        <v>#N/A</v>
      </c>
      <c r="BF25" s="157" t="e">
        <f>#N/A</f>
        <v>#N/A</v>
      </c>
      <c r="BG25" s="157" t="e">
        <f>#N/A</f>
        <v>#N/A</v>
      </c>
      <c r="BH25" s="157" t="e">
        <f>#N/A</f>
        <v>#N/A</v>
      </c>
      <c r="BI25" s="157" t="e">
        <f>#N/A</f>
        <v>#N/A</v>
      </c>
      <c r="BJ25" s="157" t="e">
        <f>#N/A</f>
        <v>#N/A</v>
      </c>
      <c r="BK25" s="157" t="e">
        <f>#N/A</f>
        <v>#N/A</v>
      </c>
    </row>
    <row r="26" spans="1:63" x14ac:dyDescent="0.25">
      <c r="A26" s="152">
        <v>39173</v>
      </c>
      <c r="B26" t="s">
        <v>255</v>
      </c>
      <c r="C26">
        <v>2007</v>
      </c>
      <c r="D26" s="153">
        <v>101.541915680103</v>
      </c>
      <c r="E26" s="153"/>
      <c r="F26" s="153"/>
      <c r="G26" s="153">
        <v>100.317450836229</v>
      </c>
      <c r="H26" s="153">
        <v>104.697916887861</v>
      </c>
      <c r="I26" s="153">
        <v>101.23879320767399</v>
      </c>
      <c r="J26" s="154">
        <v>106.02225949167</v>
      </c>
      <c r="K26" s="154"/>
      <c r="L26" s="154"/>
      <c r="M26" s="154">
        <v>105.15072533977001</v>
      </c>
      <c r="N26" s="154">
        <v>110.160261189708</v>
      </c>
      <c r="O26" s="154">
        <v>102.00132915887799</v>
      </c>
      <c r="P26" s="155">
        <v>4818.0765834064296</v>
      </c>
      <c r="Q26" s="155"/>
      <c r="R26" s="155"/>
      <c r="S26" s="155">
        <v>5805.0567863646202</v>
      </c>
      <c r="T26" s="155">
        <v>4734.9274744738304</v>
      </c>
      <c r="U26" s="155">
        <v>4412.7549094647702</v>
      </c>
      <c r="V26" s="154">
        <v>54.3</v>
      </c>
      <c r="W26" s="154"/>
      <c r="X26" s="154"/>
      <c r="Y26" s="154">
        <v>54.05</v>
      </c>
      <c r="Z26" s="154">
        <v>53.25</v>
      </c>
      <c r="AA26" s="154">
        <v>53.54</v>
      </c>
      <c r="AB26" s="154">
        <v>5.3570000000000002</v>
      </c>
      <c r="AC26" s="156">
        <v>6.7271637627242097E-3</v>
      </c>
      <c r="AD26" s="154">
        <v>93.190818067673305</v>
      </c>
      <c r="AE26" s="154"/>
      <c r="AF26" s="154"/>
      <c r="AG26" s="154">
        <v>94.2792475312379</v>
      </c>
      <c r="AH26" s="154">
        <v>93.245129481610604</v>
      </c>
      <c r="AI26" s="154">
        <v>92.736930305455701</v>
      </c>
      <c r="AJ26" s="154">
        <v>99.155443962565599</v>
      </c>
      <c r="AK26" s="154"/>
      <c r="AL26" s="154"/>
      <c r="AM26" s="154">
        <v>101.511879049676</v>
      </c>
      <c r="AN26" s="154">
        <v>96.205962059620603</v>
      </c>
      <c r="AO26" s="154">
        <v>98.992326892853896</v>
      </c>
      <c r="AP26" s="154">
        <v>92.535310605497997</v>
      </c>
      <c r="AQ26" s="154">
        <v>91.085283796400603</v>
      </c>
      <c r="AR26" s="154"/>
      <c r="AS26" s="154"/>
      <c r="AT26" s="154">
        <v>91.636337404907493</v>
      </c>
      <c r="AU26" s="154">
        <v>91.190350120318499</v>
      </c>
      <c r="AV26" s="154">
        <v>90.926769296451596</v>
      </c>
      <c r="AW26" s="154">
        <v>93.453549417941105</v>
      </c>
      <c r="AX26" s="154"/>
      <c r="AY26" s="154"/>
      <c r="AZ26" s="154">
        <v>94.835195793032199</v>
      </c>
      <c r="BA26" s="154">
        <v>90.045167118337801</v>
      </c>
      <c r="BB26" s="154">
        <v>96.856799482296395</v>
      </c>
      <c r="BC26" s="154">
        <v>92.052997225078201</v>
      </c>
      <c r="BE26" s="157" t="e">
        <f>#N/A</f>
        <v>#N/A</v>
      </c>
      <c r="BF26" s="157" t="e">
        <f>#N/A</f>
        <v>#N/A</v>
      </c>
      <c r="BG26" s="157" t="e">
        <f>#N/A</f>
        <v>#N/A</v>
      </c>
      <c r="BH26" s="157" t="e">
        <f>#N/A</f>
        <v>#N/A</v>
      </c>
      <c r="BI26" s="157" t="e">
        <f>#N/A</f>
        <v>#N/A</v>
      </c>
      <c r="BJ26" s="157" t="e">
        <f>#N/A</f>
        <v>#N/A</v>
      </c>
      <c r="BK26" s="157" t="e">
        <f>#N/A</f>
        <v>#N/A</v>
      </c>
    </row>
    <row r="27" spans="1:63" x14ac:dyDescent="0.25">
      <c r="A27" s="152">
        <v>39264</v>
      </c>
      <c r="B27" t="s">
        <v>256</v>
      </c>
      <c r="C27">
        <v>2007</v>
      </c>
      <c r="D27" s="153">
        <v>99.279165063525397</v>
      </c>
      <c r="E27" s="153"/>
      <c r="F27" s="153"/>
      <c r="G27" s="153">
        <v>98.550390917838996</v>
      </c>
      <c r="H27" s="153">
        <v>101.82678556401601</v>
      </c>
      <c r="I27" s="153">
        <v>97.931183191928397</v>
      </c>
      <c r="J27" s="154">
        <v>103.107438236704</v>
      </c>
      <c r="K27" s="154"/>
      <c r="L27" s="154"/>
      <c r="M27" s="154">
        <v>101.957092556147</v>
      </c>
      <c r="N27" s="154">
        <v>106.815806822083</v>
      </c>
      <c r="O27" s="154">
        <v>100.738383332246</v>
      </c>
      <c r="P27" s="155">
        <v>4816.07917723629</v>
      </c>
      <c r="Q27" s="155"/>
      <c r="R27" s="155"/>
      <c r="S27" s="155">
        <v>5754.4200008308999</v>
      </c>
      <c r="T27" s="155">
        <v>4751.3567645937101</v>
      </c>
      <c r="U27" s="155">
        <v>4431.6224577292396</v>
      </c>
      <c r="V27" s="154">
        <v>55.21</v>
      </c>
      <c r="W27" s="154"/>
      <c r="X27" s="154"/>
      <c r="Y27" s="154">
        <v>54.24</v>
      </c>
      <c r="Z27" s="154">
        <v>54.64</v>
      </c>
      <c r="AA27" s="154">
        <v>55.28</v>
      </c>
      <c r="AB27" s="154">
        <v>5.4266666666666703</v>
      </c>
      <c r="AC27" s="156">
        <v>6.7642747328686796E-3</v>
      </c>
      <c r="AD27" s="154">
        <v>93.152184411319695</v>
      </c>
      <c r="AE27" s="154"/>
      <c r="AF27" s="154"/>
      <c r="AG27" s="154">
        <v>93.456861426638</v>
      </c>
      <c r="AH27" s="154">
        <v>93.5686721953644</v>
      </c>
      <c r="AI27" s="154">
        <v>93.133444171359201</v>
      </c>
      <c r="AJ27" s="154">
        <v>100.817165030815</v>
      </c>
      <c r="AK27" s="154"/>
      <c r="AL27" s="154"/>
      <c r="AM27" s="154">
        <v>101.868720067612</v>
      </c>
      <c r="AN27" s="154">
        <v>98.7172538392051</v>
      </c>
      <c r="AO27" s="154">
        <v>102.20948506979801</v>
      </c>
      <c r="AP27" s="154">
        <v>93.045789504230697</v>
      </c>
      <c r="AQ27" s="154">
        <v>92.268439522230395</v>
      </c>
      <c r="AR27" s="154"/>
      <c r="AS27" s="154"/>
      <c r="AT27" s="154">
        <v>92.9877102821238</v>
      </c>
      <c r="AU27" s="154">
        <v>92.340745661474401</v>
      </c>
      <c r="AV27" s="154">
        <v>92.017256013112998</v>
      </c>
      <c r="AW27" s="154">
        <v>96.973293768546</v>
      </c>
      <c r="AX27" s="154"/>
      <c r="AY27" s="154"/>
      <c r="AZ27" s="154">
        <v>98.788618649638394</v>
      </c>
      <c r="BA27" s="154">
        <v>93.717253839205</v>
      </c>
      <c r="BB27" s="154">
        <v>98.950725709531298</v>
      </c>
      <c r="BC27" s="154">
        <v>92.348082558732699</v>
      </c>
      <c r="BE27" s="157" t="e">
        <f>#N/A</f>
        <v>#N/A</v>
      </c>
      <c r="BF27" s="157" t="e">
        <f>#N/A</f>
        <v>#N/A</v>
      </c>
      <c r="BG27" s="157" t="e">
        <f>#N/A</f>
        <v>#N/A</v>
      </c>
      <c r="BH27" s="157" t="e">
        <f>#N/A</f>
        <v>#N/A</v>
      </c>
      <c r="BI27" s="157" t="e">
        <f>#N/A</f>
        <v>#N/A</v>
      </c>
      <c r="BJ27" s="157" t="e">
        <f>#N/A</f>
        <v>#N/A</v>
      </c>
      <c r="BK27" s="157" t="e">
        <f>#N/A</f>
        <v>#N/A</v>
      </c>
    </row>
    <row r="28" spans="1:63" x14ac:dyDescent="0.25">
      <c r="A28" s="152">
        <v>39356</v>
      </c>
      <c r="B28" t="s">
        <v>257</v>
      </c>
      <c r="C28">
        <v>2007</v>
      </c>
      <c r="D28" s="153">
        <v>101.16986014788699</v>
      </c>
      <c r="E28" s="153">
        <v>101.574121841813</v>
      </c>
      <c r="F28" s="153">
        <v>100.943568583342</v>
      </c>
      <c r="G28" s="153">
        <v>100.46688744302701</v>
      </c>
      <c r="H28" s="153">
        <v>103.72819097920301</v>
      </c>
      <c r="I28" s="153">
        <v>99.3568514686594</v>
      </c>
      <c r="J28" s="154">
        <v>101.49575594285</v>
      </c>
      <c r="K28" s="154"/>
      <c r="L28" s="154"/>
      <c r="M28" s="154">
        <v>100.746442044381</v>
      </c>
      <c r="N28" s="154">
        <v>104.560447593828</v>
      </c>
      <c r="O28" s="154">
        <v>99.655620766411801</v>
      </c>
      <c r="P28" s="155">
        <v>4980.1993842161401</v>
      </c>
      <c r="Q28" s="155">
        <v>4980.1993842161401</v>
      </c>
      <c r="R28" s="155">
        <v>4980.1993842161401</v>
      </c>
      <c r="S28" s="155">
        <v>5949.0358340984903</v>
      </c>
      <c r="T28" s="155">
        <v>4906.71295372649</v>
      </c>
      <c r="U28" s="155">
        <v>4577.42359394103</v>
      </c>
      <c r="V28" s="154">
        <v>54.94</v>
      </c>
      <c r="W28" s="154">
        <v>67.55</v>
      </c>
      <c r="X28" s="154">
        <v>53.76</v>
      </c>
      <c r="Y28" s="154">
        <v>53.94</v>
      </c>
      <c r="Z28" s="154">
        <v>54.32</v>
      </c>
      <c r="AA28" s="154">
        <v>55.19</v>
      </c>
      <c r="AB28" s="154">
        <v>5.6760000000000002</v>
      </c>
      <c r="AC28" s="156">
        <v>6.8977969963884304E-3</v>
      </c>
      <c r="AD28" s="154">
        <v>96.3265831750427</v>
      </c>
      <c r="AE28" s="154">
        <v>96.3265831750427</v>
      </c>
      <c r="AF28" s="154">
        <v>96.3265831750427</v>
      </c>
      <c r="AG28" s="154">
        <v>96.617594386430994</v>
      </c>
      <c r="AH28" s="154">
        <v>96.628108279560294</v>
      </c>
      <c r="AI28" s="154">
        <v>96.197550400854993</v>
      </c>
      <c r="AJ28" s="154">
        <v>100.324126911664</v>
      </c>
      <c r="AK28" s="154">
        <v>99.907561471621406</v>
      </c>
      <c r="AL28" s="154">
        <v>100.556464811784</v>
      </c>
      <c r="AM28" s="154">
        <v>101.305286881397</v>
      </c>
      <c r="AN28" s="154">
        <v>98.139114724480606</v>
      </c>
      <c r="AO28" s="154">
        <v>102.043080336507</v>
      </c>
      <c r="AP28" s="154">
        <v>94.882451218341501</v>
      </c>
      <c r="AQ28" s="154">
        <v>93.487009433051099</v>
      </c>
      <c r="AR28" s="154"/>
      <c r="AS28" s="154"/>
      <c r="AT28" s="154">
        <v>94.379903676542497</v>
      </c>
      <c r="AU28" s="154">
        <v>93.5238272909953</v>
      </c>
      <c r="AV28" s="154">
        <v>93.138701142833895</v>
      </c>
      <c r="AW28" s="154">
        <v>98.913490070760105</v>
      </c>
      <c r="AX28" s="154"/>
      <c r="AY28" s="154"/>
      <c r="AZ28" s="154">
        <v>100.57751901587</v>
      </c>
      <c r="BA28" s="154">
        <v>96.061427280939498</v>
      </c>
      <c r="BB28" s="154">
        <v>100.3697882962</v>
      </c>
      <c r="BC28" s="154">
        <v>93.122394285854497</v>
      </c>
      <c r="BE28" s="157" t="e">
        <f>#N/A</f>
        <v>#N/A</v>
      </c>
      <c r="BF28" s="157" t="e">
        <f>#N/A</f>
        <v>#N/A</v>
      </c>
      <c r="BG28" s="157" t="e">
        <f>#N/A</f>
        <v>#N/A</v>
      </c>
      <c r="BH28" s="157" t="e">
        <f>#N/A</f>
        <v>#N/A</v>
      </c>
      <c r="BI28" s="157" t="e">
        <f>#N/A</f>
        <v>#N/A</v>
      </c>
      <c r="BJ28" s="157" t="e">
        <f>#N/A</f>
        <v>#N/A</v>
      </c>
      <c r="BK28" s="157" t="e">
        <f>#N/A</f>
        <v>#N/A</v>
      </c>
    </row>
    <row r="29" spans="1:63" x14ac:dyDescent="0.25">
      <c r="A29" s="152">
        <v>39448</v>
      </c>
      <c r="B29" t="s">
        <v>258</v>
      </c>
      <c r="C29">
        <v>2008</v>
      </c>
      <c r="D29" s="153">
        <v>101.602006448935</v>
      </c>
      <c r="E29" s="153">
        <v>102.02549279385499</v>
      </c>
      <c r="F29" s="153">
        <v>101.359562387317</v>
      </c>
      <c r="G29" s="153">
        <v>101.382932785664</v>
      </c>
      <c r="H29" s="153">
        <v>103.065682427811</v>
      </c>
      <c r="I29" s="153">
        <v>100.23792886627</v>
      </c>
      <c r="J29" s="154">
        <v>100.898236835112</v>
      </c>
      <c r="K29" s="154"/>
      <c r="L29" s="154"/>
      <c r="M29" s="154">
        <v>100.179415495689</v>
      </c>
      <c r="N29" s="154">
        <v>103.329643964723</v>
      </c>
      <c r="O29" s="154">
        <v>99.6911891836329</v>
      </c>
      <c r="P29" s="155">
        <v>5011.4920808816696</v>
      </c>
      <c r="Q29" s="155">
        <v>5011.4920808816696</v>
      </c>
      <c r="R29" s="155">
        <v>5011.4920808816696</v>
      </c>
      <c r="S29" s="155">
        <v>6034.4368791302004</v>
      </c>
      <c r="T29" s="155">
        <v>4886.3841116735402</v>
      </c>
      <c r="U29" s="155">
        <v>4589.36510874743</v>
      </c>
      <c r="V29" s="154">
        <v>54.38</v>
      </c>
      <c r="W29" s="154">
        <v>66.849999999999994</v>
      </c>
      <c r="X29" s="154">
        <v>53.22</v>
      </c>
      <c r="Y29" s="154">
        <v>53.56</v>
      </c>
      <c r="Z29" s="154">
        <v>53.78</v>
      </c>
      <c r="AA29" s="154">
        <v>54.18</v>
      </c>
      <c r="AB29" s="154">
        <v>5.8336666666666703</v>
      </c>
      <c r="AC29" s="156">
        <v>6.9827910075912301E-3</v>
      </c>
      <c r="AD29" s="154">
        <v>96.931843791249506</v>
      </c>
      <c r="AE29" s="154">
        <v>96.931843791249506</v>
      </c>
      <c r="AF29" s="154">
        <v>96.931843791249506</v>
      </c>
      <c r="AG29" s="154">
        <v>98.004582758858902</v>
      </c>
      <c r="AH29" s="154">
        <v>96.227771522628402</v>
      </c>
      <c r="AI29" s="154">
        <v>96.448509144103596</v>
      </c>
      <c r="AJ29" s="154">
        <v>99.3015293312029</v>
      </c>
      <c r="AK29" s="154">
        <v>98.872249953780695</v>
      </c>
      <c r="AL29" s="154">
        <v>99.546411035772707</v>
      </c>
      <c r="AM29" s="154">
        <v>100.591604845525</v>
      </c>
      <c r="AN29" s="154">
        <v>97.163504968382995</v>
      </c>
      <c r="AO29" s="154">
        <v>100.175649440695</v>
      </c>
      <c r="AP29" s="154">
        <v>96.051583932166395</v>
      </c>
      <c r="AQ29" s="154">
        <v>94.900357361321298</v>
      </c>
      <c r="AR29" s="154"/>
      <c r="AS29" s="154"/>
      <c r="AT29" s="154">
        <v>95.589571525791399</v>
      </c>
      <c r="AU29" s="154">
        <v>94.917420369790904</v>
      </c>
      <c r="AV29" s="154">
        <v>94.629108505443398</v>
      </c>
      <c r="AW29" s="154">
        <v>99.899566309061896</v>
      </c>
      <c r="AX29" s="154"/>
      <c r="AY29" s="154"/>
      <c r="AZ29" s="154">
        <v>101.31937271105301</v>
      </c>
      <c r="BA29" s="154">
        <v>97.556458897922298</v>
      </c>
      <c r="BB29" s="154">
        <v>100.855135434964</v>
      </c>
      <c r="BC29" s="154">
        <v>94.128783815059194</v>
      </c>
      <c r="BE29" s="157" t="e">
        <f>#N/A</f>
        <v>#N/A</v>
      </c>
      <c r="BF29" s="157" t="e">
        <f>#N/A</f>
        <v>#N/A</v>
      </c>
      <c r="BG29" s="157" t="e">
        <f>#N/A</f>
        <v>#N/A</v>
      </c>
      <c r="BH29" s="157" t="e">
        <f>#N/A</f>
        <v>#N/A</v>
      </c>
      <c r="BI29" s="157" t="e">
        <f>#N/A</f>
        <v>#N/A</v>
      </c>
      <c r="BJ29" s="157" t="e">
        <f>#N/A</f>
        <v>#N/A</v>
      </c>
      <c r="BK29" s="157" t="e">
        <f>#N/A</f>
        <v>#N/A</v>
      </c>
    </row>
    <row r="30" spans="1:63" x14ac:dyDescent="0.25">
      <c r="A30" s="152">
        <v>39539</v>
      </c>
      <c r="B30" t="s">
        <v>259</v>
      </c>
      <c r="C30">
        <v>2008</v>
      </c>
      <c r="D30" s="153">
        <v>98.845355623145593</v>
      </c>
      <c r="E30" s="153">
        <v>98.369931174417403</v>
      </c>
      <c r="F30" s="153">
        <v>99.133877119222902</v>
      </c>
      <c r="G30" s="153">
        <v>98.172988699777605</v>
      </c>
      <c r="H30" s="153">
        <v>99.522837471924703</v>
      </c>
      <c r="I30" s="153">
        <v>99.663972765333995</v>
      </c>
      <c r="J30" s="154">
        <v>100.224096820873</v>
      </c>
      <c r="K30" s="154"/>
      <c r="L30" s="154"/>
      <c r="M30" s="154">
        <v>99.643299961576702</v>
      </c>
      <c r="N30" s="154">
        <v>102.035874110739</v>
      </c>
      <c r="O30" s="154">
        <v>99.297484073047897</v>
      </c>
      <c r="P30" s="155">
        <v>5119.0191130408803</v>
      </c>
      <c r="Q30" s="155">
        <v>5119.0191130408803</v>
      </c>
      <c r="R30" s="155">
        <v>5119.0191130408803</v>
      </c>
      <c r="S30" s="155">
        <v>6109.5702800133604</v>
      </c>
      <c r="T30" s="155">
        <v>5028.5701303278202</v>
      </c>
      <c r="U30" s="155">
        <v>4705.8118426746796</v>
      </c>
      <c r="V30" s="154">
        <v>54.7</v>
      </c>
      <c r="W30" s="154">
        <v>67.849999999999994</v>
      </c>
      <c r="X30" s="154">
        <v>53.25</v>
      </c>
      <c r="Y30" s="154">
        <v>53.65</v>
      </c>
      <c r="Z30" s="154">
        <v>54.91</v>
      </c>
      <c r="AA30" s="154">
        <v>53.53</v>
      </c>
      <c r="AB30" s="154">
        <v>6.3946666666666703</v>
      </c>
      <c r="AC30" s="156">
        <v>7.2886423448797E-3</v>
      </c>
      <c r="AD30" s="154">
        <v>99.011622291619702</v>
      </c>
      <c r="AE30" s="154">
        <v>99.011622291619702</v>
      </c>
      <c r="AF30" s="154">
        <v>99.011622291619702</v>
      </c>
      <c r="AG30" s="154">
        <v>99.224815524947601</v>
      </c>
      <c r="AH30" s="154">
        <v>99.027846875707795</v>
      </c>
      <c r="AI30" s="154">
        <v>98.895713412200706</v>
      </c>
      <c r="AJ30" s="154">
        <v>99.885870805752106</v>
      </c>
      <c r="AK30" s="154">
        <v>100.35126640783901</v>
      </c>
      <c r="AL30" s="154">
        <v>99.60252513444</v>
      </c>
      <c r="AM30" s="154">
        <v>100.76063480139</v>
      </c>
      <c r="AN30" s="154">
        <v>99.205058717253806</v>
      </c>
      <c r="AO30" s="154">
        <v>98.973837478043805</v>
      </c>
      <c r="AP30" s="154">
        <v>100.258713339647</v>
      </c>
      <c r="AQ30" s="154">
        <v>96.355558417307904</v>
      </c>
      <c r="AR30" s="154"/>
      <c r="AS30" s="154"/>
      <c r="AT30" s="154">
        <v>96.825963524218906</v>
      </c>
      <c r="AU30" s="154">
        <v>96.363099718315198</v>
      </c>
      <c r="AV30" s="154">
        <v>96.168804282129599</v>
      </c>
      <c r="AW30" s="154">
        <v>100.082173019859</v>
      </c>
      <c r="AX30" s="154"/>
      <c r="AY30" s="154"/>
      <c r="AZ30" s="154">
        <v>101.13156164898101</v>
      </c>
      <c r="BA30" s="154">
        <v>98.306233062330605</v>
      </c>
      <c r="BB30" s="154">
        <v>100.850513081261</v>
      </c>
      <c r="BC30" s="154">
        <v>96.059634498596395</v>
      </c>
      <c r="BE30" s="157" t="e">
        <f>#N/A</f>
        <v>#N/A</v>
      </c>
      <c r="BF30" s="157" t="e">
        <f>#N/A</f>
        <v>#N/A</v>
      </c>
      <c r="BG30" s="157" t="e">
        <f>#N/A</f>
        <v>#N/A</v>
      </c>
      <c r="BH30" s="157" t="e">
        <f>#N/A</f>
        <v>#N/A</v>
      </c>
      <c r="BI30" s="157" t="e">
        <f>#N/A</f>
        <v>#N/A</v>
      </c>
      <c r="BJ30" s="157" t="e">
        <f>#N/A</f>
        <v>#N/A</v>
      </c>
      <c r="BK30" s="157" t="e">
        <f>#N/A</f>
        <v>#N/A</v>
      </c>
    </row>
    <row r="31" spans="1:63" x14ac:dyDescent="0.25">
      <c r="A31" s="152">
        <v>39630</v>
      </c>
      <c r="B31" t="s">
        <v>260</v>
      </c>
      <c r="C31">
        <v>2008</v>
      </c>
      <c r="D31" s="153">
        <v>97.512057815589102</v>
      </c>
      <c r="E31" s="153">
        <v>96.934761761503395</v>
      </c>
      <c r="F31" s="153">
        <v>97.838589266810104</v>
      </c>
      <c r="G31" s="153">
        <v>97.471968727990102</v>
      </c>
      <c r="H31" s="153">
        <v>96.633331576833399</v>
      </c>
      <c r="I31" s="153">
        <v>98.850587119886796</v>
      </c>
      <c r="J31" s="154">
        <v>99.782320008889002</v>
      </c>
      <c r="K31" s="154">
        <v>99.726076892897396</v>
      </c>
      <c r="L31" s="154">
        <v>99.818899339173001</v>
      </c>
      <c r="M31" s="154">
        <v>99.373694414114496</v>
      </c>
      <c r="N31" s="154">
        <v>100.737510613943</v>
      </c>
      <c r="O31" s="154">
        <v>99.527335055037497</v>
      </c>
      <c r="P31" s="155">
        <v>5200.2469639599103</v>
      </c>
      <c r="Q31" s="155">
        <v>5200.2469639599103</v>
      </c>
      <c r="R31" s="155">
        <v>5200.2469639599103</v>
      </c>
      <c r="S31" s="155">
        <v>6154.9290066875201</v>
      </c>
      <c r="T31" s="155">
        <v>5128.2137670457096</v>
      </c>
      <c r="U31" s="155">
        <v>4802.9139385005201</v>
      </c>
      <c r="V31" s="154">
        <v>55.71</v>
      </c>
      <c r="W31" s="154">
        <v>69.180000000000007</v>
      </c>
      <c r="X31" s="154">
        <v>54.21</v>
      </c>
      <c r="Y31" s="154">
        <v>53.84</v>
      </c>
      <c r="Z31" s="154">
        <v>57.04</v>
      </c>
      <c r="AA31" s="154">
        <v>54.48</v>
      </c>
      <c r="AB31" s="154">
        <v>6.5413333333333297</v>
      </c>
      <c r="AC31" s="156">
        <v>7.3694652012201E-3</v>
      </c>
      <c r="AD31" s="154">
        <v>100.582724316667</v>
      </c>
      <c r="AE31" s="154">
        <v>100.582724316667</v>
      </c>
      <c r="AF31" s="154">
        <v>100.582724316667</v>
      </c>
      <c r="AG31" s="154">
        <v>99.961481293637206</v>
      </c>
      <c r="AH31" s="154">
        <v>100.99013327985401</v>
      </c>
      <c r="AI31" s="154">
        <v>100.936377459461</v>
      </c>
      <c r="AJ31" s="154">
        <v>101.730198584798</v>
      </c>
      <c r="AK31" s="154">
        <v>102.318358291736</v>
      </c>
      <c r="AL31" s="154">
        <v>101.39817629179301</v>
      </c>
      <c r="AM31" s="154">
        <v>101.117475819326</v>
      </c>
      <c r="AN31" s="154">
        <v>103.053297199639</v>
      </c>
      <c r="AO31" s="154">
        <v>100.730331884996</v>
      </c>
      <c r="AP31" s="154">
        <v>101.370469850901</v>
      </c>
      <c r="AQ31" s="154">
        <v>98.213193393644801</v>
      </c>
      <c r="AR31" s="154">
        <v>98.213193393644801</v>
      </c>
      <c r="AS31" s="154">
        <v>98.213193393644801</v>
      </c>
      <c r="AT31" s="154">
        <v>98.452118490968701</v>
      </c>
      <c r="AU31" s="154">
        <v>98.218464989437607</v>
      </c>
      <c r="AV31" s="154">
        <v>98.119537604154999</v>
      </c>
      <c r="AW31" s="154">
        <v>100.31043140835401</v>
      </c>
      <c r="AX31" s="154">
        <v>100.362359031244</v>
      </c>
      <c r="AY31" s="154">
        <v>100.275894318448</v>
      </c>
      <c r="AZ31" s="154">
        <v>100.94375058691</v>
      </c>
      <c r="BA31" s="154">
        <v>99.390243902438996</v>
      </c>
      <c r="BB31" s="154">
        <v>100.480724785061</v>
      </c>
      <c r="BC31" s="154">
        <v>98.140804585264107</v>
      </c>
      <c r="BE31" s="157" t="e">
        <f>#N/A</f>
        <v>#N/A</v>
      </c>
      <c r="BF31" s="157" t="e">
        <f>#N/A</f>
        <v>#N/A</v>
      </c>
      <c r="BG31" s="157" t="e">
        <f>#N/A</f>
        <v>#N/A</v>
      </c>
      <c r="BH31" s="157" t="e">
        <f>#N/A</f>
        <v>#N/A</v>
      </c>
      <c r="BI31" s="157" t="e">
        <f>#N/A</f>
        <v>#N/A</v>
      </c>
      <c r="BJ31" s="157" t="e">
        <f>#N/A</f>
        <v>#N/A</v>
      </c>
      <c r="BK31" s="157" t="e">
        <f>#N/A</f>
        <v>#N/A</v>
      </c>
    </row>
    <row r="32" spans="1:63" x14ac:dyDescent="0.25">
      <c r="A32" s="152">
        <v>39722</v>
      </c>
      <c r="B32" t="s">
        <v>261</v>
      </c>
      <c r="C32">
        <v>2008</v>
      </c>
      <c r="D32" s="153">
        <v>102.040580112331</v>
      </c>
      <c r="E32" s="153">
        <v>102.66981427022399</v>
      </c>
      <c r="F32" s="153">
        <v>101.66797122665</v>
      </c>
      <c r="G32" s="153">
        <v>102.97210978656901</v>
      </c>
      <c r="H32" s="153">
        <v>100.778148523431</v>
      </c>
      <c r="I32" s="153">
        <v>101.247511248509</v>
      </c>
      <c r="J32" s="154">
        <v>100</v>
      </c>
      <c r="K32" s="154">
        <v>100</v>
      </c>
      <c r="L32" s="154">
        <v>100</v>
      </c>
      <c r="M32" s="154">
        <v>100</v>
      </c>
      <c r="N32" s="154">
        <v>100</v>
      </c>
      <c r="O32" s="154">
        <v>100</v>
      </c>
      <c r="P32" s="155">
        <v>5349.7195256920704</v>
      </c>
      <c r="Q32" s="155">
        <v>5349.7195256920704</v>
      </c>
      <c r="R32" s="155">
        <v>5349.7195256920704</v>
      </c>
      <c r="S32" s="155">
        <v>6330.2667112547097</v>
      </c>
      <c r="T32" s="155">
        <v>5268.5737443176904</v>
      </c>
      <c r="U32" s="155">
        <v>4935.3401064672498</v>
      </c>
      <c r="V32" s="154">
        <v>54.26</v>
      </c>
      <c r="W32" s="154">
        <v>66.569999999999993</v>
      </c>
      <c r="X32" s="154">
        <v>53.17</v>
      </c>
      <c r="Y32" s="154">
        <v>51.93</v>
      </c>
      <c r="Z32" s="154">
        <v>55.67</v>
      </c>
      <c r="AA32" s="154">
        <v>54.15</v>
      </c>
      <c r="AB32" s="154">
        <v>6.6660000000000004</v>
      </c>
      <c r="AC32" s="156">
        <v>7.4384387012682296E-3</v>
      </c>
      <c r="AD32" s="154">
        <v>103.47380960046399</v>
      </c>
      <c r="AE32" s="154">
        <v>103.47380960046399</v>
      </c>
      <c r="AF32" s="154">
        <v>103.47380960046399</v>
      </c>
      <c r="AG32" s="154">
        <v>102.80912042255601</v>
      </c>
      <c r="AH32" s="154">
        <v>103.75424832181</v>
      </c>
      <c r="AI32" s="154">
        <v>103.719399984235</v>
      </c>
      <c r="AJ32" s="154">
        <v>99.082401278247005</v>
      </c>
      <c r="AK32" s="154">
        <v>98.458125346644493</v>
      </c>
      <c r="AL32" s="154">
        <v>99.452887537993902</v>
      </c>
      <c r="AM32" s="154">
        <v>97.530284533759001</v>
      </c>
      <c r="AN32" s="154">
        <v>100.578139114725</v>
      </c>
      <c r="AO32" s="154">
        <v>100.12018119626499</v>
      </c>
      <c r="AP32" s="154">
        <v>102.319232877285</v>
      </c>
      <c r="AQ32" s="154">
        <v>100</v>
      </c>
      <c r="AR32" s="154">
        <v>100</v>
      </c>
      <c r="AS32" s="154">
        <v>100</v>
      </c>
      <c r="AT32" s="154">
        <v>100</v>
      </c>
      <c r="AU32" s="154">
        <v>100</v>
      </c>
      <c r="AV32" s="154">
        <v>100</v>
      </c>
      <c r="AW32" s="154">
        <v>100</v>
      </c>
      <c r="AX32" s="154">
        <v>100</v>
      </c>
      <c r="AY32" s="154">
        <v>100</v>
      </c>
      <c r="AZ32" s="154">
        <v>100</v>
      </c>
      <c r="BA32" s="154">
        <v>100</v>
      </c>
      <c r="BB32" s="154">
        <v>100</v>
      </c>
      <c r="BC32" s="154">
        <v>100</v>
      </c>
      <c r="BE32" s="157" t="e">
        <f>#N/A</f>
        <v>#N/A</v>
      </c>
      <c r="BF32" s="157" t="e">
        <f>#N/A</f>
        <v>#N/A</v>
      </c>
      <c r="BG32" s="157" t="e">
        <f>#N/A</f>
        <v>#N/A</v>
      </c>
      <c r="BH32" s="157" t="e">
        <f>#N/A</f>
        <v>#N/A</v>
      </c>
      <c r="BI32" s="157" t="e">
        <f>#N/A</f>
        <v>#N/A</v>
      </c>
      <c r="BJ32" s="157" t="e">
        <f>#N/A</f>
        <v>#N/A</v>
      </c>
      <c r="BK32" s="157" t="e">
        <f>#N/A</f>
        <v>#N/A</v>
      </c>
    </row>
    <row r="33" spans="1:63" x14ac:dyDescent="0.25">
      <c r="A33" s="152">
        <v>39814</v>
      </c>
      <c r="B33" t="s">
        <v>262</v>
      </c>
      <c r="C33">
        <v>2009</v>
      </c>
      <c r="D33" s="153">
        <v>100.280636947639</v>
      </c>
      <c r="E33" s="153">
        <v>98.554304701274603</v>
      </c>
      <c r="F33" s="153">
        <v>101.299598275405</v>
      </c>
      <c r="G33" s="153">
        <v>102.634509838855</v>
      </c>
      <c r="H33" s="153">
        <v>98.625788049036501</v>
      </c>
      <c r="I33" s="153">
        <v>97.325580099888398</v>
      </c>
      <c r="J33" s="154">
        <v>99.669657624676105</v>
      </c>
      <c r="K33" s="154">
        <v>99.132202976854799</v>
      </c>
      <c r="L33" s="154">
        <v>99.985008972022101</v>
      </c>
      <c r="M33" s="154">
        <v>100.31289426329801</v>
      </c>
      <c r="N33" s="154">
        <v>98.890026405306301</v>
      </c>
      <c r="O33" s="154">
        <v>99.271912808404593</v>
      </c>
      <c r="P33" s="155">
        <v>5294.4579549848604</v>
      </c>
      <c r="Q33" s="155">
        <v>5294.4579549848604</v>
      </c>
      <c r="R33" s="155">
        <v>5294.4579549848604</v>
      </c>
      <c r="S33" s="155">
        <v>6365.1011938998899</v>
      </c>
      <c r="T33" s="155">
        <v>5136.6759971826104</v>
      </c>
      <c r="U33" s="155">
        <v>4851.0352138407998</v>
      </c>
      <c r="V33" s="154">
        <v>54.05</v>
      </c>
      <c r="W33" s="154">
        <v>67.89</v>
      </c>
      <c r="X33" s="154">
        <v>52.24</v>
      </c>
      <c r="Y33" s="154">
        <v>51.82</v>
      </c>
      <c r="Z33" s="154">
        <v>54.86</v>
      </c>
      <c r="AA33" s="154">
        <v>54.77</v>
      </c>
      <c r="AB33" s="154">
        <v>6.8126666666666704</v>
      </c>
      <c r="AC33" s="156">
        <v>7.5199024183587697E-3</v>
      </c>
      <c r="AD33" s="154">
        <v>102.404945108013</v>
      </c>
      <c r="AE33" s="154">
        <v>102.404945108013</v>
      </c>
      <c r="AF33" s="154">
        <v>102.404945108013</v>
      </c>
      <c r="AG33" s="154">
        <v>103.37486317629499</v>
      </c>
      <c r="AH33" s="154">
        <v>101.156780340252</v>
      </c>
      <c r="AI33" s="154">
        <v>101.947677531411</v>
      </c>
      <c r="AJ33" s="154">
        <v>98.698927185574107</v>
      </c>
      <c r="AK33" s="154">
        <v>100.41042706600101</v>
      </c>
      <c r="AL33" s="154">
        <v>97.713350479307906</v>
      </c>
      <c r="AM33" s="154">
        <v>97.323692365480298</v>
      </c>
      <c r="AN33" s="154">
        <v>99.114724480578204</v>
      </c>
      <c r="AO33" s="154">
        <v>101.26652491448699</v>
      </c>
      <c r="AP33" s="154">
        <v>103.439804730437</v>
      </c>
      <c r="AQ33" s="154">
        <v>101.36827532919099</v>
      </c>
      <c r="AR33" s="154">
        <v>101.36827532919099</v>
      </c>
      <c r="AS33" s="154">
        <v>101.36827532919099</v>
      </c>
      <c r="AT33" s="154">
        <v>101.342570104359</v>
      </c>
      <c r="AU33" s="154">
        <v>101.232252204406</v>
      </c>
      <c r="AV33" s="154">
        <v>101.37479209682699</v>
      </c>
      <c r="AW33" s="154">
        <v>99.849349463592802</v>
      </c>
      <c r="AX33" s="154">
        <v>100.384544278055</v>
      </c>
      <c r="AY33" s="154">
        <v>99.541734860883807</v>
      </c>
      <c r="AZ33" s="154">
        <v>99.183021879988701</v>
      </c>
      <c r="BA33" s="154">
        <v>100.487804878049</v>
      </c>
      <c r="BB33" s="154">
        <v>100.272718868448</v>
      </c>
      <c r="BC33" s="154">
        <v>101.847055199568</v>
      </c>
      <c r="BE33" s="157" t="e">
        <f>#N/A</f>
        <v>#N/A</v>
      </c>
      <c r="BF33" s="157" t="e">
        <f>#N/A</f>
        <v>#N/A</v>
      </c>
      <c r="BG33" s="157" t="e">
        <f>#N/A</f>
        <v>#N/A</v>
      </c>
      <c r="BH33" s="157" t="e">
        <f>#N/A</f>
        <v>#N/A</v>
      </c>
      <c r="BI33" s="157" t="e">
        <f>#N/A</f>
        <v>#N/A</v>
      </c>
      <c r="BJ33" s="157" t="e">
        <f>#N/A</f>
        <v>#N/A</v>
      </c>
      <c r="BK33" s="157" t="e">
        <f>#N/A</f>
        <v>#N/A</v>
      </c>
    </row>
    <row r="34" spans="1:63" x14ac:dyDescent="0.25">
      <c r="A34" s="152">
        <v>39904</v>
      </c>
      <c r="B34" t="s">
        <v>263</v>
      </c>
      <c r="C34">
        <v>2009</v>
      </c>
      <c r="D34" s="153">
        <v>103.617737639097</v>
      </c>
      <c r="E34" s="153">
        <v>99.567853345483698</v>
      </c>
      <c r="F34" s="153">
        <v>106.086462205472</v>
      </c>
      <c r="G34" s="153">
        <v>105.7440829251</v>
      </c>
      <c r="H34" s="153">
        <v>101.542368370706</v>
      </c>
      <c r="I34" s="153">
        <v>101.497084353218</v>
      </c>
      <c r="J34" s="154">
        <v>100.862753128664</v>
      </c>
      <c r="K34" s="154">
        <v>99.431683519621402</v>
      </c>
      <c r="L34" s="154">
        <v>101.723155243584</v>
      </c>
      <c r="M34" s="154">
        <v>102.205667819628</v>
      </c>
      <c r="N34" s="154">
        <v>99.394909130001807</v>
      </c>
      <c r="O34" s="154">
        <v>99.730190705375506</v>
      </c>
      <c r="P34" s="155">
        <v>5323.4203444518898</v>
      </c>
      <c r="Q34" s="155">
        <v>5323.4203444518898</v>
      </c>
      <c r="R34" s="155">
        <v>5323.4203444518898</v>
      </c>
      <c r="S34" s="155">
        <v>6343.4976338987299</v>
      </c>
      <c r="T34" s="155">
        <v>5203.4170362680097</v>
      </c>
      <c r="U34" s="155">
        <v>4896.2764377284102</v>
      </c>
      <c r="V34" s="154">
        <v>52.17</v>
      </c>
      <c r="W34" s="154">
        <v>67.02</v>
      </c>
      <c r="X34" s="154">
        <v>49.75</v>
      </c>
      <c r="Y34" s="154">
        <v>49.72</v>
      </c>
      <c r="Z34" s="154">
        <v>53.54</v>
      </c>
      <c r="AA34" s="154">
        <v>52.58</v>
      </c>
      <c r="AB34" s="154">
        <v>6.9226666666666699</v>
      </c>
      <c r="AC34" s="156">
        <v>7.5812235115990702E-3</v>
      </c>
      <c r="AD34" s="154">
        <v>102.96513312514099</v>
      </c>
      <c r="AE34" s="154">
        <v>102.96513312514099</v>
      </c>
      <c r="AF34" s="154">
        <v>102.96513312514099</v>
      </c>
      <c r="AG34" s="154">
        <v>103.02400228795899</v>
      </c>
      <c r="AH34" s="154">
        <v>102.471114480491</v>
      </c>
      <c r="AI34" s="154">
        <v>102.898451438568</v>
      </c>
      <c r="AJ34" s="154">
        <v>95.265921022597595</v>
      </c>
      <c r="AK34" s="154">
        <v>99.123682750970602</v>
      </c>
      <c r="AL34" s="154">
        <v>93.055880289922797</v>
      </c>
      <c r="AM34" s="154">
        <v>93.379660061977702</v>
      </c>
      <c r="AN34" s="154">
        <v>96.729900632339707</v>
      </c>
      <c r="AO34" s="154">
        <v>97.217343071091804</v>
      </c>
      <c r="AP34" s="154">
        <v>104.283305291714</v>
      </c>
      <c r="AQ34" s="154">
        <v>102.35665303757099</v>
      </c>
      <c r="AR34" s="154">
        <v>102.35665303757099</v>
      </c>
      <c r="AS34" s="154">
        <v>102.35665303757099</v>
      </c>
      <c r="AT34" s="154">
        <v>102.292366795112</v>
      </c>
      <c r="AU34" s="154">
        <v>102.093069105602</v>
      </c>
      <c r="AV34" s="154">
        <v>102.375476603419</v>
      </c>
      <c r="AW34" s="154">
        <v>98.694362017804195</v>
      </c>
      <c r="AX34" s="154">
        <v>100.07764836383799</v>
      </c>
      <c r="AY34" s="154">
        <v>97.905073649754499</v>
      </c>
      <c r="AZ34" s="154">
        <v>97.337778195135698</v>
      </c>
      <c r="BA34" s="154">
        <v>99.869015356820199</v>
      </c>
      <c r="BB34" s="154">
        <v>99.833595266709807</v>
      </c>
      <c r="BC34" s="154">
        <v>102.853203187584</v>
      </c>
      <c r="BE34" s="157" t="e">
        <f>#N/A</f>
        <v>#N/A</v>
      </c>
      <c r="BF34" s="157" t="e">
        <f>#N/A</f>
        <v>#N/A</v>
      </c>
      <c r="BG34" s="157" t="e">
        <f>#N/A</f>
        <v>#N/A</v>
      </c>
      <c r="BH34" s="157" t="e">
        <f>#N/A</f>
        <v>#N/A</v>
      </c>
      <c r="BI34" s="157" t="e">
        <f>#N/A</f>
        <v>#N/A</v>
      </c>
      <c r="BJ34" s="157" t="e">
        <f>#N/A</f>
        <v>#N/A</v>
      </c>
      <c r="BK34" s="157" t="e">
        <f>#N/A</f>
        <v>#N/A</v>
      </c>
    </row>
    <row r="35" spans="1:63" x14ac:dyDescent="0.25">
      <c r="A35" s="152">
        <v>39995</v>
      </c>
      <c r="B35" t="s">
        <v>264</v>
      </c>
      <c r="C35">
        <v>2009</v>
      </c>
      <c r="D35" s="153">
        <v>102.65537424610601</v>
      </c>
      <c r="E35" s="153">
        <v>97.972458684492096</v>
      </c>
      <c r="F35" s="153">
        <v>105.542118605767</v>
      </c>
      <c r="G35" s="153">
        <v>105.150518940193</v>
      </c>
      <c r="H35" s="153">
        <v>99.728641340780499</v>
      </c>
      <c r="I35" s="153">
        <v>100.486134765488</v>
      </c>
      <c r="J35" s="154">
        <v>102.148582236293</v>
      </c>
      <c r="K35" s="154">
        <v>99.691107750368602</v>
      </c>
      <c r="L35" s="154">
        <v>103.649037578324</v>
      </c>
      <c r="M35" s="154">
        <v>104.12530537267899</v>
      </c>
      <c r="N35" s="154">
        <v>100.168736570989</v>
      </c>
      <c r="O35" s="154">
        <v>100.13907761677601</v>
      </c>
      <c r="P35" s="155">
        <v>5263.4981593476896</v>
      </c>
      <c r="Q35" s="155">
        <v>5263.4981593476896</v>
      </c>
      <c r="R35" s="155">
        <v>5263.4981593476896</v>
      </c>
      <c r="S35" s="155">
        <v>6219.9610137782201</v>
      </c>
      <c r="T35" s="155">
        <v>5164.8384372758301</v>
      </c>
      <c r="U35" s="155">
        <v>4863.8780032179702</v>
      </c>
      <c r="V35" s="154">
        <v>51.22</v>
      </c>
      <c r="W35" s="154">
        <v>66.25</v>
      </c>
      <c r="X35" s="154">
        <v>48.64</v>
      </c>
      <c r="Y35" s="154">
        <v>48.23</v>
      </c>
      <c r="Z35" s="154">
        <v>53.23</v>
      </c>
      <c r="AA35" s="154">
        <v>51.9</v>
      </c>
      <c r="AB35" s="154">
        <v>7.1463333333333301</v>
      </c>
      <c r="AC35" s="156">
        <v>7.7064913265965599E-3</v>
      </c>
      <c r="AD35" s="154">
        <v>101.806123434532</v>
      </c>
      <c r="AE35" s="154">
        <v>101.806123434532</v>
      </c>
      <c r="AF35" s="154">
        <v>101.806123434532</v>
      </c>
      <c r="AG35" s="154">
        <v>101.01765850595299</v>
      </c>
      <c r="AH35" s="154">
        <v>101.71138447878801</v>
      </c>
      <c r="AI35" s="154">
        <v>102.217577149186</v>
      </c>
      <c r="AJ35" s="154">
        <v>93.531157270029695</v>
      </c>
      <c r="AK35" s="154">
        <v>97.984840081345894</v>
      </c>
      <c r="AL35" s="154">
        <v>90.979658639233094</v>
      </c>
      <c r="AM35" s="154">
        <v>90.581275237111498</v>
      </c>
      <c r="AN35" s="154">
        <v>96.169828364950305</v>
      </c>
      <c r="AO35" s="154">
        <v>95.960062864010297</v>
      </c>
      <c r="AP35" s="154">
        <v>106.006423172967</v>
      </c>
      <c r="AQ35" s="154">
        <v>102.66250281703699</v>
      </c>
      <c r="AR35" s="154">
        <v>102.66250281703699</v>
      </c>
      <c r="AS35" s="154">
        <v>102.66250281703699</v>
      </c>
      <c r="AT35" s="154">
        <v>102.55641109819101</v>
      </c>
      <c r="AU35" s="154">
        <v>102.273381905335</v>
      </c>
      <c r="AV35" s="154">
        <v>102.69577652584999</v>
      </c>
      <c r="AW35" s="154">
        <v>96.644601689112093</v>
      </c>
      <c r="AX35" s="154">
        <v>98.994268811240502</v>
      </c>
      <c r="AY35" s="154">
        <v>95.300444236614496</v>
      </c>
      <c r="AZ35" s="154">
        <v>94.703728049582097</v>
      </c>
      <c r="BA35" s="154">
        <v>98.148148148148195</v>
      </c>
      <c r="BB35" s="154">
        <v>98.641028011463405</v>
      </c>
      <c r="BC35" s="154">
        <v>104.01219151810101</v>
      </c>
      <c r="BE35" s="157" t="e">
        <f>#N/A</f>
        <v>#N/A</v>
      </c>
      <c r="BF35" s="157" t="e">
        <f>#N/A</f>
        <v>#N/A</v>
      </c>
      <c r="BG35" s="157" t="e">
        <f>#N/A</f>
        <v>#N/A</v>
      </c>
      <c r="BH35" s="157" t="e">
        <f>#N/A</f>
        <v>#N/A</v>
      </c>
      <c r="BI35" s="157" t="e">
        <f>#N/A</f>
        <v>#N/A</v>
      </c>
      <c r="BJ35" s="157" t="e">
        <f>#N/A</f>
        <v>#N/A</v>
      </c>
      <c r="BK35" s="157" t="e">
        <f>#N/A</f>
        <v>#N/A</v>
      </c>
    </row>
    <row r="36" spans="1:63" x14ac:dyDescent="0.25">
      <c r="A36" s="152">
        <v>40087</v>
      </c>
      <c r="B36" t="s">
        <v>265</v>
      </c>
      <c r="C36">
        <v>2009</v>
      </c>
      <c r="D36" s="153">
        <v>106.21805037801199</v>
      </c>
      <c r="E36" s="153">
        <v>104.146738459592</v>
      </c>
      <c r="F36" s="153">
        <v>107.438426851323</v>
      </c>
      <c r="G36" s="153">
        <v>107.080565473457</v>
      </c>
      <c r="H36" s="153">
        <v>103.598166506708</v>
      </c>
      <c r="I36" s="153">
        <v>106.825170754749</v>
      </c>
      <c r="J36" s="154">
        <v>103.192949802713</v>
      </c>
      <c r="K36" s="154">
        <v>100.060338797711</v>
      </c>
      <c r="L36" s="154">
        <v>105.091651484492</v>
      </c>
      <c r="M36" s="154">
        <v>105.152419294401</v>
      </c>
      <c r="N36" s="154">
        <v>100.87374106680799</v>
      </c>
      <c r="O36" s="154">
        <v>101.533492493336</v>
      </c>
      <c r="P36" s="155">
        <v>5335.0718804443804</v>
      </c>
      <c r="Q36" s="155">
        <v>5335.0718804443804</v>
      </c>
      <c r="R36" s="155">
        <v>5335.0718804443804</v>
      </c>
      <c r="S36" s="155">
        <v>6302.9720076516396</v>
      </c>
      <c r="T36" s="155">
        <v>5228.0825838885203</v>
      </c>
      <c r="U36" s="155">
        <v>4924.4043955020998</v>
      </c>
      <c r="V36" s="154">
        <v>50.35</v>
      </c>
      <c r="W36" s="154">
        <v>63.39</v>
      </c>
      <c r="X36" s="154">
        <v>48.6</v>
      </c>
      <c r="Y36" s="154">
        <v>48.16</v>
      </c>
      <c r="Z36" s="154">
        <v>52.05</v>
      </c>
      <c r="AA36" s="154">
        <v>49.6</v>
      </c>
      <c r="AB36" s="154">
        <v>7.09866666666667</v>
      </c>
      <c r="AC36" s="156">
        <v>7.6797301103412197E-3</v>
      </c>
      <c r="AD36" s="154">
        <v>103.19049612053701</v>
      </c>
      <c r="AE36" s="154">
        <v>103.19049612053701</v>
      </c>
      <c r="AF36" s="154">
        <v>103.19049612053701</v>
      </c>
      <c r="AG36" s="154">
        <v>102.36583033737899</v>
      </c>
      <c r="AH36" s="154">
        <v>102.95685416584099</v>
      </c>
      <c r="AI36" s="154">
        <v>103.48957886649301</v>
      </c>
      <c r="AJ36" s="154">
        <v>91.942478886099096</v>
      </c>
      <c r="AK36" s="154">
        <v>93.754853022739894</v>
      </c>
      <c r="AL36" s="154">
        <v>90.904839841010002</v>
      </c>
      <c r="AM36" s="154">
        <v>90.449807493661396</v>
      </c>
      <c r="AN36" s="154">
        <v>94.037940379403807</v>
      </c>
      <c r="AO36" s="154">
        <v>91.7074974577055</v>
      </c>
      <c r="AP36" s="154">
        <v>105.63831002072099</v>
      </c>
      <c r="AQ36" s="154">
        <v>102.59167444705599</v>
      </c>
      <c r="AR36" s="154">
        <v>102.59167444705599</v>
      </c>
      <c r="AS36" s="154">
        <v>102.59167444705599</v>
      </c>
      <c r="AT36" s="154">
        <v>102.44558857689699</v>
      </c>
      <c r="AU36" s="154">
        <v>102.074033366343</v>
      </c>
      <c r="AV36" s="154">
        <v>102.638321246415</v>
      </c>
      <c r="AW36" s="154">
        <v>94.859621091075098</v>
      </c>
      <c r="AX36" s="154">
        <v>97.818450730264402</v>
      </c>
      <c r="AY36" s="154">
        <v>93.163432312368499</v>
      </c>
      <c r="AZ36" s="154">
        <v>92.933608789557695</v>
      </c>
      <c r="BA36" s="154">
        <v>96.513098464318006</v>
      </c>
      <c r="BB36" s="154">
        <v>96.537857076823499</v>
      </c>
      <c r="BC36" s="154">
        <v>104.84196080396001</v>
      </c>
      <c r="BE36" s="157" t="e">
        <f>#N/A</f>
        <v>#N/A</v>
      </c>
      <c r="BF36" s="157" t="e">
        <f>#N/A</f>
        <v>#N/A</v>
      </c>
      <c r="BG36" s="157" t="e">
        <f>#N/A</f>
        <v>#N/A</v>
      </c>
      <c r="BH36" s="157" t="e">
        <f>#N/A</f>
        <v>#N/A</v>
      </c>
      <c r="BI36" s="157" t="e">
        <f>#N/A</f>
        <v>#N/A</v>
      </c>
      <c r="BJ36" s="157" t="e">
        <f>#N/A</f>
        <v>#N/A</v>
      </c>
      <c r="BK36" s="157" t="e">
        <f>#N/A</f>
        <v>#N/A</v>
      </c>
    </row>
    <row r="37" spans="1:63" x14ac:dyDescent="0.25">
      <c r="A37" s="152">
        <v>40179</v>
      </c>
      <c r="B37" t="s">
        <v>266</v>
      </c>
      <c r="C37">
        <v>2010</v>
      </c>
      <c r="D37" s="153">
        <v>107.074632667974</v>
      </c>
      <c r="E37" s="153">
        <v>104.387945897981</v>
      </c>
      <c r="F37" s="153">
        <v>108.794446951918</v>
      </c>
      <c r="G37" s="153">
        <v>112.289918650931</v>
      </c>
      <c r="H37" s="153">
        <v>103.178561459477</v>
      </c>
      <c r="I37" s="153">
        <v>102.62495817254801</v>
      </c>
      <c r="J37" s="154">
        <v>104.891448732797</v>
      </c>
      <c r="K37" s="154">
        <v>101.51874909688701</v>
      </c>
      <c r="L37" s="154">
        <v>106.96536365362</v>
      </c>
      <c r="M37" s="154">
        <v>107.56627149742</v>
      </c>
      <c r="N37" s="154">
        <v>102.011934419418</v>
      </c>
      <c r="O37" s="154">
        <v>102.85833701150101</v>
      </c>
      <c r="P37" s="155">
        <v>5251.1808212984897</v>
      </c>
      <c r="Q37" s="155">
        <v>5251.1808212984897</v>
      </c>
      <c r="R37" s="155">
        <v>5251.1808212984897</v>
      </c>
      <c r="S37" s="155">
        <v>6331.5540203278397</v>
      </c>
      <c r="T37" s="155">
        <v>5099.3185244131</v>
      </c>
      <c r="U37" s="155">
        <v>4802.0352712786498</v>
      </c>
      <c r="V37" s="154">
        <v>49.36</v>
      </c>
      <c r="W37" s="154">
        <v>62.5</v>
      </c>
      <c r="X37" s="154">
        <v>47.43</v>
      </c>
      <c r="Y37" s="154">
        <v>46.32</v>
      </c>
      <c r="Z37" s="154">
        <v>51.18</v>
      </c>
      <c r="AA37" s="154">
        <v>50.55</v>
      </c>
      <c r="AB37" s="154">
        <v>7.0436666666666703</v>
      </c>
      <c r="AC37" s="156">
        <v>7.6488952314190803E-3</v>
      </c>
      <c r="AD37" s="154">
        <v>101.567882553685</v>
      </c>
      <c r="AE37" s="154">
        <v>101.567882553685</v>
      </c>
      <c r="AF37" s="154">
        <v>101.567882553685</v>
      </c>
      <c r="AG37" s="154">
        <v>102.83002745847701</v>
      </c>
      <c r="AH37" s="154">
        <v>100.421098029535</v>
      </c>
      <c r="AI37" s="154">
        <v>100.917911693157</v>
      </c>
      <c r="AJ37" s="154">
        <v>90.134672449212502</v>
      </c>
      <c r="AK37" s="154">
        <v>92.438528378628206</v>
      </c>
      <c r="AL37" s="154">
        <v>88.716389992985697</v>
      </c>
      <c r="AM37" s="154">
        <v>86.994083951544695</v>
      </c>
      <c r="AN37" s="154">
        <v>92.466124661246596</v>
      </c>
      <c r="AO37" s="154">
        <v>93.463991864657501</v>
      </c>
      <c r="AP37" s="154">
        <v>105.21416171704</v>
      </c>
      <c r="AQ37" s="154">
        <v>102.382408808474</v>
      </c>
      <c r="AR37" s="154">
        <v>102.382408808474</v>
      </c>
      <c r="AS37" s="154">
        <v>102.382408808474</v>
      </c>
      <c r="AT37" s="154">
        <v>102.309379647442</v>
      </c>
      <c r="AU37" s="154">
        <v>101.890112788664</v>
      </c>
      <c r="AV37" s="154">
        <v>102.380879786851</v>
      </c>
      <c r="AW37" s="154">
        <v>92.718557406984701</v>
      </c>
      <c r="AX37" s="154">
        <v>95.825476058421202</v>
      </c>
      <c r="AY37" s="154">
        <v>90.914192190787901</v>
      </c>
      <c r="AZ37" s="154">
        <v>90.351206686073795</v>
      </c>
      <c r="BA37" s="154">
        <v>94.850948509485093</v>
      </c>
      <c r="BB37" s="154">
        <v>94.587223814366297</v>
      </c>
      <c r="BC37" s="154">
        <v>105.28555005061</v>
      </c>
      <c r="BE37" s="157" t="e">
        <f>#N/A</f>
        <v>#N/A</v>
      </c>
      <c r="BF37" s="157" t="e">
        <f>#N/A</f>
        <v>#N/A</v>
      </c>
      <c r="BG37" s="157" t="e">
        <f>#N/A</f>
        <v>#N/A</v>
      </c>
      <c r="BH37" s="157" t="e">
        <f>#N/A</f>
        <v>#N/A</v>
      </c>
      <c r="BI37" s="157" t="e">
        <f>#N/A</f>
        <v>#N/A</v>
      </c>
      <c r="BJ37" s="157" t="e">
        <f>#N/A</f>
        <v>#N/A</v>
      </c>
      <c r="BK37" s="157" t="e">
        <f>#N/A</f>
        <v>#N/A</v>
      </c>
    </row>
    <row r="38" spans="1:63" x14ac:dyDescent="0.25">
      <c r="A38" s="152">
        <v>40269</v>
      </c>
      <c r="B38" t="s">
        <v>267</v>
      </c>
      <c r="C38">
        <v>2010</v>
      </c>
      <c r="D38" s="153">
        <v>109.551986784498</v>
      </c>
      <c r="E38" s="153">
        <v>108.885815921844</v>
      </c>
      <c r="F38" s="153">
        <v>109.685622727511</v>
      </c>
      <c r="G38" s="153">
        <v>116.74208155598799</v>
      </c>
      <c r="H38" s="153">
        <v>103.67498779564301</v>
      </c>
      <c r="I38" s="153">
        <v>103.991102949481</v>
      </c>
      <c r="J38" s="154">
        <v>106.375011019147</v>
      </c>
      <c r="K38" s="154">
        <v>103.84823974097699</v>
      </c>
      <c r="L38" s="154">
        <v>107.86515378413</v>
      </c>
      <c r="M38" s="154">
        <v>110.315771155142</v>
      </c>
      <c r="N38" s="154">
        <v>102.545089275652</v>
      </c>
      <c r="O38" s="154">
        <v>103.481841660567</v>
      </c>
      <c r="P38" s="155">
        <v>5305.7765899489896</v>
      </c>
      <c r="Q38" s="155">
        <v>5305.7765899489896</v>
      </c>
      <c r="R38" s="155">
        <v>5305.7765899489896</v>
      </c>
      <c r="S38" s="155">
        <v>6340.9819365057901</v>
      </c>
      <c r="T38" s="155">
        <v>5190.8840979436</v>
      </c>
      <c r="U38" s="155">
        <v>4870.5676266175997</v>
      </c>
      <c r="V38" s="154">
        <v>48.68</v>
      </c>
      <c r="W38" s="154">
        <v>60.46</v>
      </c>
      <c r="X38" s="154">
        <v>47.47</v>
      </c>
      <c r="Y38" s="154">
        <v>44.56</v>
      </c>
      <c r="Z38" s="154">
        <v>51.78</v>
      </c>
      <c r="AA38" s="154">
        <v>50.53</v>
      </c>
      <c r="AB38" s="154">
        <v>7.0620000000000003</v>
      </c>
      <c r="AC38" s="156">
        <v>7.6591683383242497E-3</v>
      </c>
      <c r="AD38" s="154">
        <v>102.623869160684</v>
      </c>
      <c r="AE38" s="154">
        <v>102.623869160684</v>
      </c>
      <c r="AF38" s="154">
        <v>102.623869160684</v>
      </c>
      <c r="AG38" s="154">
        <v>102.983145141173</v>
      </c>
      <c r="AH38" s="154">
        <v>102.224302789468</v>
      </c>
      <c r="AI38" s="154">
        <v>102.358163959854</v>
      </c>
      <c r="AJ38" s="154">
        <v>88.892946815795497</v>
      </c>
      <c r="AK38" s="154">
        <v>89.421334812349798</v>
      </c>
      <c r="AL38" s="154">
        <v>88.791208791208803</v>
      </c>
      <c r="AM38" s="154">
        <v>83.688609259085396</v>
      </c>
      <c r="AN38" s="154">
        <v>93.550135501355001</v>
      </c>
      <c r="AO38" s="154">
        <v>93.427013035037405</v>
      </c>
      <c r="AP38" s="154">
        <v>105.35547314810999</v>
      </c>
      <c r="AQ38" s="154">
        <v>102.297092817359</v>
      </c>
      <c r="AR38" s="154">
        <v>102.297092817359</v>
      </c>
      <c r="AS38" s="154">
        <v>102.297092817359</v>
      </c>
      <c r="AT38" s="154">
        <v>102.299165360746</v>
      </c>
      <c r="AU38" s="154">
        <v>101.828409865908</v>
      </c>
      <c r="AV38" s="154">
        <v>102.245807917172</v>
      </c>
      <c r="AW38" s="154">
        <v>91.125313855284205</v>
      </c>
      <c r="AX38" s="154">
        <v>93.399889073766005</v>
      </c>
      <c r="AY38" s="154">
        <v>89.848024316109402</v>
      </c>
      <c r="AZ38" s="154">
        <v>87.928443985350697</v>
      </c>
      <c r="BA38" s="154">
        <v>94.056007226738899</v>
      </c>
      <c r="BB38" s="154">
        <v>93.639641305352697</v>
      </c>
      <c r="BC38" s="154">
        <v>105.55359201471001</v>
      </c>
      <c r="BE38" s="157" t="e">
        <f>#N/A</f>
        <v>#N/A</v>
      </c>
      <c r="BF38" s="157" t="e">
        <f>#N/A</f>
        <v>#N/A</v>
      </c>
      <c r="BG38" s="157" t="e">
        <f>#N/A</f>
        <v>#N/A</v>
      </c>
      <c r="BH38" s="157" t="e">
        <f>#N/A</f>
        <v>#N/A</v>
      </c>
      <c r="BI38" s="157" t="e">
        <f>#N/A</f>
        <v>#N/A</v>
      </c>
      <c r="BJ38" s="157" t="e">
        <f>#N/A</f>
        <v>#N/A</v>
      </c>
      <c r="BK38" s="157" t="e">
        <f>#N/A</f>
        <v>#N/A</v>
      </c>
    </row>
    <row r="39" spans="1:63" x14ac:dyDescent="0.25">
      <c r="A39" s="152">
        <v>40360</v>
      </c>
      <c r="B39" t="s">
        <v>268</v>
      </c>
      <c r="C39">
        <v>2010</v>
      </c>
      <c r="D39" s="153">
        <v>111.67213458164601</v>
      </c>
      <c r="E39" s="153">
        <v>110.538120725276</v>
      </c>
      <c r="F39" s="153">
        <v>112.165587162306</v>
      </c>
      <c r="G39" s="153">
        <v>116.078720561677</v>
      </c>
      <c r="H39" s="153">
        <v>108.18721964874899</v>
      </c>
      <c r="I39" s="153">
        <v>106.95946373056501</v>
      </c>
      <c r="J39" s="154">
        <v>108.629201103033</v>
      </c>
      <c r="K39" s="154">
        <v>106.98965525117301</v>
      </c>
      <c r="L39" s="154">
        <v>109.521020923264</v>
      </c>
      <c r="M39" s="154">
        <v>113.047821560513</v>
      </c>
      <c r="N39" s="154">
        <v>104.659733852645</v>
      </c>
      <c r="O39" s="154">
        <v>105.100173901836</v>
      </c>
      <c r="P39" s="155">
        <v>5328.0809588488901</v>
      </c>
      <c r="Q39" s="155">
        <v>5328.0809588488901</v>
      </c>
      <c r="R39" s="155">
        <v>5328.0809588488901</v>
      </c>
      <c r="S39" s="155">
        <v>6314.7118377955003</v>
      </c>
      <c r="T39" s="155">
        <v>5232.9619742903096</v>
      </c>
      <c r="U39" s="155">
        <v>4913.9921930176497</v>
      </c>
      <c r="V39" s="154">
        <v>48.28</v>
      </c>
      <c r="W39" s="154">
        <v>60.21</v>
      </c>
      <c r="X39" s="154">
        <v>46.93</v>
      </c>
      <c r="Y39" s="154">
        <v>44.93</v>
      </c>
      <c r="Z39" s="154">
        <v>50.36</v>
      </c>
      <c r="AA39" s="154">
        <v>49.9</v>
      </c>
      <c r="AB39" s="154">
        <v>6.9703333333333299</v>
      </c>
      <c r="AC39" s="156">
        <v>7.60785487358421E-3</v>
      </c>
      <c r="AD39" s="154">
        <v>103.05527832329901</v>
      </c>
      <c r="AE39" s="154">
        <v>103.05527832329901</v>
      </c>
      <c r="AF39" s="154">
        <v>103.05527832329901</v>
      </c>
      <c r="AG39" s="154">
        <v>102.556495544084</v>
      </c>
      <c r="AH39" s="154">
        <v>103.052944209936</v>
      </c>
      <c r="AI39" s="154">
        <v>103.27075962184</v>
      </c>
      <c r="AJ39" s="154">
        <v>88.162519972609005</v>
      </c>
      <c r="AK39" s="154">
        <v>89.051580698835295</v>
      </c>
      <c r="AL39" s="154">
        <v>87.781155015197598</v>
      </c>
      <c r="AM39" s="154">
        <v>84.383510188750094</v>
      </c>
      <c r="AN39" s="154">
        <v>90.984643179765101</v>
      </c>
      <c r="AO39" s="154">
        <v>92.262179902006096</v>
      </c>
      <c r="AP39" s="154">
        <v>104.649632237224</v>
      </c>
      <c r="AQ39" s="154">
        <v>102.60938153955099</v>
      </c>
      <c r="AR39" s="154">
        <v>102.60938153955099</v>
      </c>
      <c r="AS39" s="154">
        <v>102.60938153955099</v>
      </c>
      <c r="AT39" s="154">
        <v>102.683874620278</v>
      </c>
      <c r="AU39" s="154">
        <v>102.163799798695</v>
      </c>
      <c r="AV39" s="154">
        <v>102.509103535336</v>
      </c>
      <c r="AW39" s="154">
        <v>89.783154530928996</v>
      </c>
      <c r="AX39" s="154">
        <v>91.166574228138302</v>
      </c>
      <c r="AY39" s="154">
        <v>89.048398410100503</v>
      </c>
      <c r="AZ39" s="154">
        <v>86.379002723260399</v>
      </c>
      <c r="BA39" s="154">
        <v>92.759710930442694</v>
      </c>
      <c r="BB39" s="154">
        <v>92.715170564851604</v>
      </c>
      <c r="BC39" s="154">
        <v>105.214394280774</v>
      </c>
      <c r="BE39" s="157" t="e">
        <f>#N/A</f>
        <v>#N/A</v>
      </c>
      <c r="BF39" s="157" t="e">
        <f>#N/A</f>
        <v>#N/A</v>
      </c>
      <c r="BG39" s="157" t="e">
        <f>#N/A</f>
        <v>#N/A</v>
      </c>
      <c r="BH39" s="157" t="e">
        <f>#N/A</f>
        <v>#N/A</v>
      </c>
      <c r="BI39" s="157" t="e">
        <f>#N/A</f>
        <v>#N/A</v>
      </c>
      <c r="BJ39" s="157" t="e">
        <f>#N/A</f>
        <v>#N/A</v>
      </c>
      <c r="BK39" s="157" t="e">
        <f>#N/A</f>
        <v>#N/A</v>
      </c>
    </row>
    <row r="40" spans="1:63" x14ac:dyDescent="0.25">
      <c r="A40" s="152">
        <v>40452</v>
      </c>
      <c r="B40" t="s">
        <v>269</v>
      </c>
      <c r="C40">
        <v>2010</v>
      </c>
      <c r="D40" s="153">
        <v>116.30516841214001</v>
      </c>
      <c r="E40" s="153">
        <v>114.525358876027</v>
      </c>
      <c r="F40" s="153">
        <v>117.239068851776</v>
      </c>
      <c r="G40" s="153">
        <v>121.93743532810301</v>
      </c>
      <c r="H40" s="153">
        <v>110.751803106127</v>
      </c>
      <c r="I40" s="153">
        <v>111.90177978478999</v>
      </c>
      <c r="J40" s="154">
        <v>111.15098061156399</v>
      </c>
      <c r="K40" s="154">
        <v>109.584310355282</v>
      </c>
      <c r="L40" s="154">
        <v>111.971181423378</v>
      </c>
      <c r="M40" s="154">
        <v>116.762039024175</v>
      </c>
      <c r="N40" s="154">
        <v>106.44814300249899</v>
      </c>
      <c r="O40" s="154">
        <v>106.369326159346</v>
      </c>
      <c r="P40" s="155">
        <v>5454.5833496244304</v>
      </c>
      <c r="Q40" s="155">
        <v>5454.5833496244304</v>
      </c>
      <c r="R40" s="155">
        <v>5454.5833496244304</v>
      </c>
      <c r="S40" s="155">
        <v>6463.0307209820203</v>
      </c>
      <c r="T40" s="155">
        <v>5350.0549765825199</v>
      </c>
      <c r="U40" s="155">
        <v>5024.93521180882</v>
      </c>
      <c r="V40" s="154">
        <v>48.34</v>
      </c>
      <c r="W40" s="154">
        <v>60.6</v>
      </c>
      <c r="X40" s="154">
        <v>46.82</v>
      </c>
      <c r="Y40" s="154">
        <v>44.59</v>
      </c>
      <c r="Z40" s="154">
        <v>51.23</v>
      </c>
      <c r="AA40" s="154">
        <v>49.68</v>
      </c>
      <c r="AB40" s="154">
        <v>6.7210000000000001</v>
      </c>
      <c r="AC40" s="156">
        <v>7.46894747329382E-3</v>
      </c>
      <c r="AD40" s="154">
        <v>105.50207655902901</v>
      </c>
      <c r="AE40" s="154">
        <v>105.50207655902901</v>
      </c>
      <c r="AF40" s="154">
        <v>105.50207655902901</v>
      </c>
      <c r="AG40" s="154">
        <v>104.965325158696</v>
      </c>
      <c r="AH40" s="154">
        <v>105.358861717435</v>
      </c>
      <c r="AI40" s="154">
        <v>105.602299716996</v>
      </c>
      <c r="AJ40" s="154">
        <v>88.272083999087002</v>
      </c>
      <c r="AK40" s="154">
        <v>89.628397115917906</v>
      </c>
      <c r="AL40" s="154">
        <v>87.575403320084206</v>
      </c>
      <c r="AM40" s="154">
        <v>83.744952577706798</v>
      </c>
      <c r="AN40" s="154">
        <v>92.556458897922298</v>
      </c>
      <c r="AO40" s="154">
        <v>91.855412776185602</v>
      </c>
      <c r="AP40" s="154">
        <v>102.738895426787</v>
      </c>
      <c r="AQ40" s="154">
        <v>103.187276649174</v>
      </c>
      <c r="AR40" s="154">
        <v>103.187276649174</v>
      </c>
      <c r="AS40" s="154">
        <v>103.187276649174</v>
      </c>
      <c r="AT40" s="154">
        <v>103.333748325608</v>
      </c>
      <c r="AU40" s="154">
        <v>102.764301686594</v>
      </c>
      <c r="AV40" s="154">
        <v>103.03728374796199</v>
      </c>
      <c r="AW40" s="154">
        <v>88.865555809176001</v>
      </c>
      <c r="AX40" s="154">
        <v>90.134960251432801</v>
      </c>
      <c r="AY40" s="154">
        <v>88.216039279869094</v>
      </c>
      <c r="AZ40" s="154">
        <v>84.702788994271799</v>
      </c>
      <c r="BA40" s="154">
        <v>92.389340560072299</v>
      </c>
      <c r="BB40" s="154">
        <v>92.752149394471701</v>
      </c>
      <c r="BC40" s="154">
        <v>104.48954063229</v>
      </c>
      <c r="BE40" s="157" t="e">
        <f>#N/A</f>
        <v>#N/A</v>
      </c>
      <c r="BF40" s="157" t="e">
        <f>#N/A</f>
        <v>#N/A</v>
      </c>
      <c r="BG40" s="157" t="e">
        <f>#N/A</f>
        <v>#N/A</v>
      </c>
      <c r="BH40" s="157" t="e">
        <f>#N/A</f>
        <v>#N/A</v>
      </c>
      <c r="BI40" s="157" t="e">
        <f>#N/A</f>
        <v>#N/A</v>
      </c>
      <c r="BJ40" s="157" t="e">
        <f>#N/A</f>
        <v>#N/A</v>
      </c>
      <c r="BK40" s="157" t="e">
        <f>#N/A</f>
        <v>#N/A</v>
      </c>
    </row>
    <row r="41" spans="1:63" x14ac:dyDescent="0.25">
      <c r="A41" s="152">
        <v>40544</v>
      </c>
      <c r="B41" t="s">
        <v>270</v>
      </c>
      <c r="C41">
        <v>2011</v>
      </c>
      <c r="D41" s="153">
        <v>116.195409430693</v>
      </c>
      <c r="E41" s="153">
        <v>114.67207371512499</v>
      </c>
      <c r="F41" s="153">
        <v>116.98527943227499</v>
      </c>
      <c r="G41" s="153">
        <v>123.996154134704</v>
      </c>
      <c r="H41" s="153">
        <v>109.818599831485</v>
      </c>
      <c r="I41" s="153">
        <v>110.025001123454</v>
      </c>
      <c r="J41" s="154">
        <v>113.431174802244</v>
      </c>
      <c r="K41" s="154">
        <v>112.155342309568</v>
      </c>
      <c r="L41" s="154">
        <v>114.018889543467</v>
      </c>
      <c r="M41" s="154">
        <v>119.68859789511799</v>
      </c>
      <c r="N41" s="154">
        <v>108.108152595501</v>
      </c>
      <c r="O41" s="154">
        <v>108.21933689707301</v>
      </c>
      <c r="P41" s="155">
        <v>5347.7221195219299</v>
      </c>
      <c r="Q41" s="155">
        <v>5347.7221195219299</v>
      </c>
      <c r="R41" s="155">
        <v>5347.7221195219299</v>
      </c>
      <c r="S41" s="155">
        <v>6444.72568155925</v>
      </c>
      <c r="T41" s="155">
        <v>5196.2304936924602</v>
      </c>
      <c r="U41" s="155">
        <v>4875.1842463187604</v>
      </c>
      <c r="V41" s="154">
        <v>47.92</v>
      </c>
      <c r="W41" s="154">
        <v>59.94</v>
      </c>
      <c r="X41" s="154">
        <v>46.47</v>
      </c>
      <c r="Y41" s="154">
        <v>44.17</v>
      </c>
      <c r="Z41" s="154">
        <v>50.69</v>
      </c>
      <c r="AA41" s="154">
        <v>49.52</v>
      </c>
      <c r="AB41" s="154">
        <v>6.5853333333333302</v>
      </c>
      <c r="AC41" s="156">
        <v>7.3937801947180602E-3</v>
      </c>
      <c r="AD41" s="154">
        <v>103.43517594411</v>
      </c>
      <c r="AE41" s="154">
        <v>103.43517594411</v>
      </c>
      <c r="AF41" s="154">
        <v>103.43517594411</v>
      </c>
      <c r="AG41" s="154">
        <v>104.668035156838</v>
      </c>
      <c r="AH41" s="154">
        <v>102.32958958985699</v>
      </c>
      <c r="AI41" s="154">
        <v>102.455185242082</v>
      </c>
      <c r="AJ41" s="154">
        <v>87.505135813741205</v>
      </c>
      <c r="AK41" s="154">
        <v>88.652246256239593</v>
      </c>
      <c r="AL41" s="154">
        <v>86.920738835632505</v>
      </c>
      <c r="AM41" s="154">
        <v>82.956146117006298</v>
      </c>
      <c r="AN41" s="154">
        <v>91.5808491418247</v>
      </c>
      <c r="AO41" s="154">
        <v>91.559582139225299</v>
      </c>
      <c r="AP41" s="154">
        <v>101.704934055292</v>
      </c>
      <c r="AQ41" s="154">
        <v>103.654099996781</v>
      </c>
      <c r="AR41" s="154">
        <v>103.654099996781</v>
      </c>
      <c r="AS41" s="154">
        <v>103.654099996781</v>
      </c>
      <c r="AT41" s="154">
        <v>103.793250250198</v>
      </c>
      <c r="AU41" s="154">
        <v>103.24142457667401</v>
      </c>
      <c r="AV41" s="154">
        <v>103.421602135193</v>
      </c>
      <c r="AW41" s="154">
        <v>88.208171650308202</v>
      </c>
      <c r="AX41" s="154">
        <v>89.188389720835701</v>
      </c>
      <c r="AY41" s="154">
        <v>87.7671264905307</v>
      </c>
      <c r="AZ41" s="154">
        <v>83.693304535637097</v>
      </c>
      <c r="BA41" s="154">
        <v>92.168021680216796</v>
      </c>
      <c r="BB41" s="154">
        <v>92.2760469631136</v>
      </c>
      <c r="BC41" s="154">
        <v>103.612233716853</v>
      </c>
      <c r="BE41" s="157" t="e">
        <f>#N/A</f>
        <v>#N/A</v>
      </c>
      <c r="BF41" s="157" t="e">
        <f>#N/A</f>
        <v>#N/A</v>
      </c>
      <c r="BG41" s="157" t="e">
        <f>#N/A</f>
        <v>#N/A</v>
      </c>
      <c r="BH41" s="157" t="e">
        <f>#N/A</f>
        <v>#N/A</v>
      </c>
      <c r="BI41" s="157" t="e">
        <f>#N/A</f>
        <v>#N/A</v>
      </c>
      <c r="BJ41" s="157" t="e">
        <f>#N/A</f>
        <v>#N/A</v>
      </c>
      <c r="BK41" s="157" t="e">
        <f>#N/A</f>
        <v>#N/A</v>
      </c>
    </row>
    <row r="42" spans="1:63" x14ac:dyDescent="0.25">
      <c r="A42" s="152">
        <v>40634</v>
      </c>
      <c r="B42" t="s">
        <v>271</v>
      </c>
      <c r="C42">
        <v>2011</v>
      </c>
      <c r="D42" s="153">
        <v>120.74507071703</v>
      </c>
      <c r="E42" s="153">
        <v>116.998902699018</v>
      </c>
      <c r="F42" s="153">
        <v>122.997577334727</v>
      </c>
      <c r="G42" s="153">
        <v>128.13048210954</v>
      </c>
      <c r="H42" s="153">
        <v>113.80067582973901</v>
      </c>
      <c r="I42" s="153">
        <v>116.377544541159</v>
      </c>
      <c r="J42" s="154">
        <v>116.229445785377</v>
      </c>
      <c r="K42" s="154">
        <v>114.183614003862</v>
      </c>
      <c r="L42" s="154">
        <v>117.346878195271</v>
      </c>
      <c r="M42" s="154">
        <v>122.53569803350599</v>
      </c>
      <c r="N42" s="154">
        <v>110.639574604025</v>
      </c>
      <c r="O42" s="154">
        <v>111.315947294992</v>
      </c>
      <c r="P42" s="155">
        <v>5432.6118817528904</v>
      </c>
      <c r="Q42" s="155">
        <v>5432.6118817528904</v>
      </c>
      <c r="R42" s="155">
        <v>5432.6118817528904</v>
      </c>
      <c r="S42" s="155">
        <v>6489.3096343363404</v>
      </c>
      <c r="T42" s="155">
        <v>5318.2097217711698</v>
      </c>
      <c r="U42" s="155">
        <v>4971.5650536733901</v>
      </c>
      <c r="V42" s="154">
        <v>48.62</v>
      </c>
      <c r="W42" s="154">
        <v>61.94</v>
      </c>
      <c r="X42" s="154">
        <v>46.6</v>
      </c>
      <c r="Y42" s="154">
        <v>44.67</v>
      </c>
      <c r="Z42" s="154">
        <v>51.96</v>
      </c>
      <c r="AA42" s="154">
        <v>49.55</v>
      </c>
      <c r="AB42" s="154">
        <v>6.0940000000000003</v>
      </c>
      <c r="AC42" s="156">
        <v>7.1240637606640603E-3</v>
      </c>
      <c r="AD42" s="154">
        <v>105.07710633913899</v>
      </c>
      <c r="AE42" s="154">
        <v>105.07710633913899</v>
      </c>
      <c r="AF42" s="154">
        <v>105.07710633913899</v>
      </c>
      <c r="AG42" s="154">
        <v>105.392117913386</v>
      </c>
      <c r="AH42" s="154">
        <v>104.731731750975</v>
      </c>
      <c r="AI42" s="154">
        <v>104.48069094040601</v>
      </c>
      <c r="AJ42" s="154">
        <v>88.7833827893175</v>
      </c>
      <c r="AK42" s="154">
        <v>91.610279164355703</v>
      </c>
      <c r="AL42" s="154">
        <v>87.163899929857394</v>
      </c>
      <c r="AM42" s="154">
        <v>83.8952014273641</v>
      </c>
      <c r="AN42" s="154">
        <v>93.875338753387496</v>
      </c>
      <c r="AO42" s="154">
        <v>91.615050383655401</v>
      </c>
      <c r="AP42" s="154">
        <v>97.994857285808493</v>
      </c>
      <c r="AQ42" s="154">
        <v>104.267409291394</v>
      </c>
      <c r="AR42" s="154">
        <v>104.267409291394</v>
      </c>
      <c r="AS42" s="154">
        <v>104.267409291394</v>
      </c>
      <c r="AT42" s="154">
        <v>104.395493443251</v>
      </c>
      <c r="AU42" s="154">
        <v>103.868281817051</v>
      </c>
      <c r="AV42" s="154">
        <v>103.95223388033099</v>
      </c>
      <c r="AW42" s="154">
        <v>88.180780643688706</v>
      </c>
      <c r="AX42" s="154">
        <v>89.735625808837099</v>
      </c>
      <c r="AY42" s="154">
        <v>87.360299275192901</v>
      </c>
      <c r="AZ42" s="154">
        <v>83.744952577706798</v>
      </c>
      <c r="BA42" s="154">
        <v>92.249322493224895</v>
      </c>
      <c r="BB42" s="154">
        <v>91.823056300268107</v>
      </c>
      <c r="BC42" s="154">
        <v>101.772079751278</v>
      </c>
      <c r="BE42" s="157" t="e">
        <f>#N/A</f>
        <v>#N/A</v>
      </c>
      <c r="BF42" s="157" t="e">
        <f>#N/A</f>
        <v>#N/A</v>
      </c>
      <c r="BG42" s="157" t="e">
        <f>#N/A</f>
        <v>#N/A</v>
      </c>
      <c r="BH42" s="157" t="e">
        <f>#N/A</f>
        <v>#N/A</v>
      </c>
      <c r="BI42" s="157" t="e">
        <f>#N/A</f>
        <v>#N/A</v>
      </c>
      <c r="BJ42" s="157" t="e">
        <f>#N/A</f>
        <v>#N/A</v>
      </c>
      <c r="BK42" s="157" t="e">
        <f>#N/A</f>
        <v>#N/A</v>
      </c>
    </row>
    <row r="43" spans="1:63" x14ac:dyDescent="0.25">
      <c r="A43" s="152">
        <v>40725</v>
      </c>
      <c r="B43" t="s">
        <v>272</v>
      </c>
      <c r="C43">
        <v>2011</v>
      </c>
      <c r="D43" s="153">
        <v>123.604366266691</v>
      </c>
      <c r="E43" s="153">
        <v>119.594358426231</v>
      </c>
      <c r="F43" s="153">
        <v>126.058016587023</v>
      </c>
      <c r="G43" s="153">
        <v>129.35797920016299</v>
      </c>
      <c r="H43" s="153">
        <v>117.67826453303201</v>
      </c>
      <c r="I43" s="153">
        <v>119.80494306205399</v>
      </c>
      <c r="J43" s="154">
        <v>119.212503706638</v>
      </c>
      <c r="K43" s="154">
        <v>116.44767342910001</v>
      </c>
      <c r="L43" s="154">
        <v>120.81998555145</v>
      </c>
      <c r="M43" s="154">
        <v>125.85551269312801</v>
      </c>
      <c r="N43" s="154">
        <v>113.012335825096</v>
      </c>
      <c r="O43" s="154">
        <v>114.52731712786399</v>
      </c>
      <c r="P43" s="155">
        <v>5418.2971375335501</v>
      </c>
      <c r="Q43" s="155">
        <v>5418.2971375335501</v>
      </c>
      <c r="R43" s="155">
        <v>5418.2971375335501</v>
      </c>
      <c r="S43" s="155">
        <v>6418.4150943896702</v>
      </c>
      <c r="T43" s="155">
        <v>5324.8084469536598</v>
      </c>
      <c r="U43" s="155">
        <v>4981.7312367043696</v>
      </c>
      <c r="V43" s="154">
        <v>48.98</v>
      </c>
      <c r="W43" s="154">
        <v>62.49</v>
      </c>
      <c r="X43" s="154">
        <v>46.89</v>
      </c>
      <c r="Y43" s="154">
        <v>45.25</v>
      </c>
      <c r="Z43" s="154">
        <v>52.02</v>
      </c>
      <c r="AA43" s="154">
        <v>49.87</v>
      </c>
      <c r="AB43" s="154">
        <v>5.6613333333333298</v>
      </c>
      <c r="AC43" s="156">
        <v>6.8899125260520801E-3</v>
      </c>
      <c r="AD43" s="154">
        <v>104.800231801938</v>
      </c>
      <c r="AE43" s="154">
        <v>104.800231801938</v>
      </c>
      <c r="AF43" s="154">
        <v>104.800231801938</v>
      </c>
      <c r="AG43" s="154">
        <v>104.240727991423</v>
      </c>
      <c r="AH43" s="154">
        <v>104.861680728519</v>
      </c>
      <c r="AI43" s="154">
        <v>104.694339925351</v>
      </c>
      <c r="AJ43" s="154">
        <v>89.440766948185299</v>
      </c>
      <c r="AK43" s="154">
        <v>92.423738214087606</v>
      </c>
      <c r="AL43" s="154">
        <v>87.706336216974506</v>
      </c>
      <c r="AM43" s="154">
        <v>84.984505587379104</v>
      </c>
      <c r="AN43" s="154">
        <v>93.983739837398403</v>
      </c>
      <c r="AO43" s="154">
        <v>92.206711657575994</v>
      </c>
      <c r="AP43" s="154">
        <v>94.773996609940795</v>
      </c>
      <c r="AQ43" s="154">
        <v>104.70364766105401</v>
      </c>
      <c r="AR43" s="154">
        <v>104.70364766105401</v>
      </c>
      <c r="AS43" s="154">
        <v>104.70364766105401</v>
      </c>
      <c r="AT43" s="154">
        <v>104.81655155508599</v>
      </c>
      <c r="AU43" s="154">
        <v>104.320465946696</v>
      </c>
      <c r="AV43" s="154">
        <v>104.308128956209</v>
      </c>
      <c r="AW43" s="154">
        <v>88.500342387582805</v>
      </c>
      <c r="AX43" s="154">
        <v>90.578665187650202</v>
      </c>
      <c r="AY43" s="154">
        <v>87.341594575637103</v>
      </c>
      <c r="AZ43" s="154">
        <v>83.8952014273641</v>
      </c>
      <c r="BA43" s="154">
        <v>92.999096657633302</v>
      </c>
      <c r="BB43" s="154">
        <v>91.809189239160602</v>
      </c>
      <c r="BC43" s="154">
        <v>99.303170844457</v>
      </c>
      <c r="BE43" s="157" t="e">
        <f>#N/A</f>
        <v>#N/A</v>
      </c>
      <c r="BF43" s="157" t="e">
        <f>#N/A</f>
        <v>#N/A</v>
      </c>
      <c r="BG43" s="157" t="e">
        <f>#N/A</f>
        <v>#N/A</v>
      </c>
      <c r="BH43" s="157" t="e">
        <f>#N/A</f>
        <v>#N/A</v>
      </c>
      <c r="BI43" s="157" t="e">
        <f>#N/A</f>
        <v>#N/A</v>
      </c>
      <c r="BJ43" s="157" t="e">
        <f>#N/A</f>
        <v>#N/A</v>
      </c>
      <c r="BK43" s="157" t="e">
        <f>#N/A</f>
        <v>#N/A</v>
      </c>
    </row>
    <row r="44" spans="1:63" x14ac:dyDescent="0.25">
      <c r="A44" s="152">
        <v>40817</v>
      </c>
      <c r="B44" t="s">
        <v>273</v>
      </c>
      <c r="C44">
        <v>2011</v>
      </c>
      <c r="D44" s="153">
        <v>123.044127473256</v>
      </c>
      <c r="E44" s="153">
        <v>117.532314654155</v>
      </c>
      <c r="F44" s="153">
        <v>126.554882589622</v>
      </c>
      <c r="G44" s="153">
        <v>128.84912489635499</v>
      </c>
      <c r="H44" s="153">
        <v>117.184232799257</v>
      </c>
      <c r="I44" s="153">
        <v>118.406297653664</v>
      </c>
      <c r="J44" s="154">
        <v>120.89724347191699</v>
      </c>
      <c r="K44" s="154">
        <v>117.199412373632</v>
      </c>
      <c r="L44" s="154">
        <v>123.148938985912</v>
      </c>
      <c r="M44" s="154">
        <v>127.58343508519</v>
      </c>
      <c r="N44" s="154">
        <v>114.620443248378</v>
      </c>
      <c r="O44" s="154">
        <v>116.153446595083</v>
      </c>
      <c r="P44" s="155">
        <v>5535.4782995151099</v>
      </c>
      <c r="Q44" s="155">
        <v>5535.4782995151099</v>
      </c>
      <c r="R44" s="155">
        <v>5535.4782995151099</v>
      </c>
      <c r="S44" s="155">
        <v>6555.59403285388</v>
      </c>
      <c r="T44" s="155">
        <v>5432.70624295992</v>
      </c>
      <c r="U44" s="155">
        <v>5083.6760223881702</v>
      </c>
      <c r="V44" s="154">
        <v>49.26</v>
      </c>
      <c r="W44" s="154">
        <v>63.66</v>
      </c>
      <c r="X44" s="154">
        <v>46.76</v>
      </c>
      <c r="Y44" s="154">
        <v>45.47</v>
      </c>
      <c r="Z44" s="154">
        <v>52.23</v>
      </c>
      <c r="AA44" s="154">
        <v>50.46</v>
      </c>
      <c r="AB44" s="154">
        <v>5.9223333333333299</v>
      </c>
      <c r="AC44" s="156">
        <v>7.0307772279142502E-3</v>
      </c>
      <c r="AD44" s="154">
        <v>107.06673964135101</v>
      </c>
      <c r="AE44" s="154">
        <v>107.06673964135101</v>
      </c>
      <c r="AF44" s="154">
        <v>107.06673964135101</v>
      </c>
      <c r="AG44" s="154">
        <v>106.46863506821801</v>
      </c>
      <c r="AH44" s="154">
        <v>106.986516644934</v>
      </c>
      <c r="AI44" s="154">
        <v>106.83677626703</v>
      </c>
      <c r="AJ44" s="154">
        <v>89.952065738415897</v>
      </c>
      <c r="AK44" s="154">
        <v>94.154187465335497</v>
      </c>
      <c r="AL44" s="154">
        <v>87.463175122749604</v>
      </c>
      <c r="AM44" s="154">
        <v>85.397689923936497</v>
      </c>
      <c r="AN44" s="154">
        <v>94.363143631436301</v>
      </c>
      <c r="AO44" s="154">
        <v>93.297587131367294</v>
      </c>
      <c r="AP44" s="154">
        <v>96.711657026711705</v>
      </c>
      <c r="AQ44" s="154">
        <v>105.094813431635</v>
      </c>
      <c r="AR44" s="154">
        <v>105.094813431635</v>
      </c>
      <c r="AS44" s="154">
        <v>105.094813431635</v>
      </c>
      <c r="AT44" s="154">
        <v>105.19237903246599</v>
      </c>
      <c r="AU44" s="154">
        <v>104.727379678571</v>
      </c>
      <c r="AV44" s="154">
        <v>104.61674809371701</v>
      </c>
      <c r="AW44" s="154">
        <v>88.920337822414993</v>
      </c>
      <c r="AX44" s="154">
        <v>91.710112775004603</v>
      </c>
      <c r="AY44" s="154">
        <v>87.313537526303506</v>
      </c>
      <c r="AZ44" s="154">
        <v>84.308385763921507</v>
      </c>
      <c r="BA44" s="154">
        <v>93.450767841011796</v>
      </c>
      <c r="BB44" s="154">
        <v>92.169732827955997</v>
      </c>
      <c r="BC44" s="154">
        <v>97.796361244438202</v>
      </c>
      <c r="BE44" s="157" t="e">
        <f>#N/A</f>
        <v>#N/A</v>
      </c>
      <c r="BF44" s="157" t="e">
        <f>#N/A</f>
        <v>#N/A</v>
      </c>
      <c r="BG44" s="157" t="e">
        <f>#N/A</f>
        <v>#N/A</v>
      </c>
      <c r="BH44" s="157" t="e">
        <f>#N/A</f>
        <v>#N/A</v>
      </c>
      <c r="BI44" s="157" t="e">
        <f>#N/A</f>
        <v>#N/A</v>
      </c>
      <c r="BJ44" s="157" t="e">
        <f>#N/A</f>
        <v>#N/A</v>
      </c>
      <c r="BK44" s="157" t="e">
        <f>#N/A</f>
        <v>#N/A</v>
      </c>
    </row>
    <row r="45" spans="1:63" x14ac:dyDescent="0.25">
      <c r="A45" s="152">
        <v>40909</v>
      </c>
      <c r="B45" t="s">
        <v>274</v>
      </c>
      <c r="C45">
        <v>2012</v>
      </c>
      <c r="D45" s="153">
        <v>119.84059516004901</v>
      </c>
      <c r="E45" s="153">
        <v>114.499832589246</v>
      </c>
      <c r="F45" s="153">
        <v>123.272456688177</v>
      </c>
      <c r="G45" s="153">
        <v>127.28172874982</v>
      </c>
      <c r="H45" s="153">
        <v>112.744961100203</v>
      </c>
      <c r="I45" s="153">
        <v>115.01306928952199</v>
      </c>
      <c r="J45" s="154">
        <v>121.80853990425599</v>
      </c>
      <c r="K45" s="154">
        <v>117.156352092162</v>
      </c>
      <c r="L45" s="154">
        <v>124.720733299887</v>
      </c>
      <c r="M45" s="154">
        <v>128.404828738969</v>
      </c>
      <c r="N45" s="154">
        <v>115.352033565558</v>
      </c>
      <c r="O45" s="154">
        <v>117.40046363659999</v>
      </c>
      <c r="P45" s="155">
        <v>5434.60928792303</v>
      </c>
      <c r="Q45" s="155">
        <v>5434.60928792303</v>
      </c>
      <c r="R45" s="155">
        <v>5434.60928792303</v>
      </c>
      <c r="S45" s="155">
        <v>6508.6910686869396</v>
      </c>
      <c r="T45" s="155">
        <v>5271.6202792743097</v>
      </c>
      <c r="U45" s="155">
        <v>4998.1510088186296</v>
      </c>
      <c r="V45" s="154">
        <v>48.97</v>
      </c>
      <c r="W45" s="154">
        <v>63.27</v>
      </c>
      <c r="X45" s="154">
        <v>46.48</v>
      </c>
      <c r="Y45" s="154">
        <v>45.07</v>
      </c>
      <c r="Z45" s="154">
        <v>51.95</v>
      </c>
      <c r="AA45" s="154">
        <v>50.37</v>
      </c>
      <c r="AB45" s="154">
        <v>6.1033333333333299</v>
      </c>
      <c r="AC45" s="156">
        <v>7.1291499386724301E-3</v>
      </c>
      <c r="AD45" s="154">
        <v>105.115739995493</v>
      </c>
      <c r="AE45" s="154">
        <v>105.115739995493</v>
      </c>
      <c r="AF45" s="154">
        <v>105.115739995493</v>
      </c>
      <c r="AG45" s="154">
        <v>105.70688951922899</v>
      </c>
      <c r="AH45" s="154">
        <v>103.814243865148</v>
      </c>
      <c r="AI45" s="154">
        <v>105.03941217464499</v>
      </c>
      <c r="AJ45" s="154">
        <v>89.422506277105697</v>
      </c>
      <c r="AK45" s="154">
        <v>93.5773710482529</v>
      </c>
      <c r="AL45" s="154">
        <v>86.939443535188204</v>
      </c>
      <c r="AM45" s="154">
        <v>84.646445675650298</v>
      </c>
      <c r="AN45" s="154">
        <v>93.857271906052404</v>
      </c>
      <c r="AO45" s="154">
        <v>93.131182398077101</v>
      </c>
      <c r="AP45" s="154">
        <v>98.064820063347298</v>
      </c>
      <c r="AQ45" s="154">
        <v>105.51495444448</v>
      </c>
      <c r="AR45" s="154">
        <v>105.51495444448</v>
      </c>
      <c r="AS45" s="154">
        <v>105.51495444448</v>
      </c>
      <c r="AT45" s="154">
        <v>105.452092623064</v>
      </c>
      <c r="AU45" s="154">
        <v>105.09854324739401</v>
      </c>
      <c r="AV45" s="154">
        <v>105.262804826858</v>
      </c>
      <c r="AW45" s="154">
        <v>89.399680438256098</v>
      </c>
      <c r="AX45" s="154">
        <v>92.941393973008005</v>
      </c>
      <c r="AY45" s="154">
        <v>87.318213701192406</v>
      </c>
      <c r="AZ45" s="154">
        <v>84.7309606535825</v>
      </c>
      <c r="BA45" s="154">
        <v>94.019873532068701</v>
      </c>
      <c r="BB45" s="154">
        <v>92.562632892669001</v>
      </c>
      <c r="BC45" s="154">
        <v>96.886332746452098</v>
      </c>
      <c r="BE45" s="157" t="e">
        <f>#N/A</f>
        <v>#N/A</v>
      </c>
      <c r="BF45" s="157" t="e">
        <f>#N/A</f>
        <v>#N/A</v>
      </c>
      <c r="BG45" s="157" t="e">
        <f>#N/A</f>
        <v>#N/A</v>
      </c>
      <c r="BH45" s="157" t="e">
        <f>#N/A</f>
        <v>#N/A</v>
      </c>
      <c r="BI45" s="157" t="e">
        <f>#N/A</f>
        <v>#N/A</v>
      </c>
      <c r="BJ45" s="157" t="e">
        <f>#N/A</f>
        <v>#N/A</v>
      </c>
      <c r="BK45" s="157" t="e">
        <f>#N/A</f>
        <v>#N/A</v>
      </c>
    </row>
    <row r="46" spans="1:63" x14ac:dyDescent="0.25">
      <c r="A46" s="152">
        <v>41000</v>
      </c>
      <c r="B46" t="s">
        <v>275</v>
      </c>
      <c r="C46">
        <v>2012</v>
      </c>
      <c r="D46" s="153">
        <v>123.20557994197</v>
      </c>
      <c r="E46" s="153">
        <v>117.491570436182</v>
      </c>
      <c r="F46" s="153">
        <v>126.857178702707</v>
      </c>
      <c r="G46" s="153">
        <v>130.30054734636599</v>
      </c>
      <c r="H46" s="153">
        <v>116.615439890904</v>
      </c>
      <c r="I46" s="153">
        <v>117.961058273871</v>
      </c>
      <c r="J46" s="154">
        <v>122.423667210491</v>
      </c>
      <c r="K46" s="154">
        <v>117.279519026453</v>
      </c>
      <c r="L46" s="154">
        <v>125.68563364188201</v>
      </c>
      <c r="M46" s="154">
        <v>128.947345048176</v>
      </c>
      <c r="N46" s="154">
        <v>116.055724580849</v>
      </c>
      <c r="O46" s="154">
        <v>117.79634206977801</v>
      </c>
      <c r="P46" s="155">
        <v>5467.5664897303404</v>
      </c>
      <c r="Q46" s="155">
        <v>5467.5664897303404</v>
      </c>
      <c r="R46" s="155">
        <v>5467.5664897303404</v>
      </c>
      <c r="S46" s="155">
        <v>6490.43221132701</v>
      </c>
      <c r="T46" s="155">
        <v>5343.2694073053899</v>
      </c>
      <c r="U46" s="155">
        <v>5047.7445186159002</v>
      </c>
      <c r="V46" s="154">
        <v>48.29</v>
      </c>
      <c r="W46" s="154">
        <v>62.51</v>
      </c>
      <c r="X46" s="154">
        <v>45.79</v>
      </c>
      <c r="Y46" s="154">
        <v>44.24</v>
      </c>
      <c r="Z46" s="154">
        <v>51.3</v>
      </c>
      <c r="AA46" s="154">
        <v>49.98</v>
      </c>
      <c r="AB46" s="154">
        <v>6.0033333333333303</v>
      </c>
      <c r="AC46" s="156">
        <v>7.0747316872650399E-3</v>
      </c>
      <c r="AD46" s="154">
        <v>105.75319532532799</v>
      </c>
      <c r="AE46" s="154">
        <v>105.75319532532799</v>
      </c>
      <c r="AF46" s="154">
        <v>105.75319532532799</v>
      </c>
      <c r="AG46" s="154">
        <v>105.410349554845</v>
      </c>
      <c r="AH46" s="154">
        <v>105.22523321113501</v>
      </c>
      <c r="AI46" s="154">
        <v>106.08165221653</v>
      </c>
      <c r="AJ46" s="154">
        <v>88.180780643688706</v>
      </c>
      <c r="AK46" s="154">
        <v>92.453318543168805</v>
      </c>
      <c r="AL46" s="154">
        <v>85.648819265840501</v>
      </c>
      <c r="AM46" s="154">
        <v>83.087613860456401</v>
      </c>
      <c r="AN46" s="154">
        <v>92.682926829268297</v>
      </c>
      <c r="AO46" s="154">
        <v>92.410095220486298</v>
      </c>
      <c r="AP46" s="154">
        <v>97.316271347394604</v>
      </c>
      <c r="AQ46" s="154">
        <v>105.683976691027</v>
      </c>
      <c r="AR46" s="154">
        <v>105.683976691027</v>
      </c>
      <c r="AS46" s="154">
        <v>105.683976691027</v>
      </c>
      <c r="AT46" s="154">
        <v>105.456650533429</v>
      </c>
      <c r="AU46" s="154">
        <v>105.221918612434</v>
      </c>
      <c r="AV46" s="154">
        <v>105.663045145889</v>
      </c>
      <c r="AW46" s="154">
        <v>89.2490299018489</v>
      </c>
      <c r="AX46" s="154">
        <v>93.152153817711195</v>
      </c>
      <c r="AY46" s="154">
        <v>86.939443535188204</v>
      </c>
      <c r="AZ46" s="154">
        <v>84.529063761855596</v>
      </c>
      <c r="BA46" s="154">
        <v>93.721770551038801</v>
      </c>
      <c r="BB46" s="154">
        <v>92.761394101876704</v>
      </c>
      <c r="BC46" s="154">
        <v>96.716686261848594</v>
      </c>
      <c r="BE46" s="157" t="e">
        <f>#N/A</f>
        <v>#N/A</v>
      </c>
      <c r="BF46" s="157" t="e">
        <f>#N/A</f>
        <v>#N/A</v>
      </c>
      <c r="BG46" s="157" t="e">
        <f>#N/A</f>
        <v>#N/A</v>
      </c>
      <c r="BH46" s="157" t="e">
        <f>#N/A</f>
        <v>#N/A</v>
      </c>
      <c r="BI46" s="157" t="e">
        <f>#N/A</f>
        <v>#N/A</v>
      </c>
      <c r="BJ46" s="157" t="e">
        <f>#N/A</f>
        <v>#N/A</v>
      </c>
      <c r="BK46" s="157" t="e">
        <f>#N/A</f>
        <v>#N/A</v>
      </c>
    </row>
    <row r="47" spans="1:63" x14ac:dyDescent="0.25">
      <c r="A47" s="152">
        <v>41091</v>
      </c>
      <c r="B47" t="s">
        <v>276</v>
      </c>
      <c r="C47">
        <v>2012</v>
      </c>
      <c r="D47" s="153">
        <v>121.94841296454599</v>
      </c>
      <c r="E47" s="153">
        <v>116.75481290460399</v>
      </c>
      <c r="F47" s="153">
        <v>125.277877934971</v>
      </c>
      <c r="G47" s="153">
        <v>128.23995033758001</v>
      </c>
      <c r="H47" s="153">
        <v>115.78329994089999</v>
      </c>
      <c r="I47" s="153">
        <v>116.878691707416</v>
      </c>
      <c r="J47" s="154">
        <v>122.00967888495499</v>
      </c>
      <c r="K47" s="154">
        <v>116.569632646047</v>
      </c>
      <c r="L47" s="154">
        <v>125.490598978869</v>
      </c>
      <c r="M47" s="154">
        <v>128.66783783253001</v>
      </c>
      <c r="N47" s="154">
        <v>115.581983432816</v>
      </c>
      <c r="O47" s="154">
        <v>117.064779231118</v>
      </c>
      <c r="P47" s="155">
        <v>5436.6066940931696</v>
      </c>
      <c r="Q47" s="155">
        <v>5436.6066940931696</v>
      </c>
      <c r="R47" s="155">
        <v>5436.6066940931696</v>
      </c>
      <c r="S47" s="155">
        <v>6400.0390779723002</v>
      </c>
      <c r="T47" s="155">
        <v>5333.6597235339996</v>
      </c>
      <c r="U47" s="155">
        <v>5042.7128278731698</v>
      </c>
      <c r="V47" s="154">
        <v>47.97</v>
      </c>
      <c r="W47" s="154">
        <v>61.85</v>
      </c>
      <c r="X47" s="154">
        <v>45.59</v>
      </c>
      <c r="Y47" s="154">
        <v>43.83</v>
      </c>
      <c r="Z47" s="154">
        <v>51</v>
      </c>
      <c r="AA47" s="154">
        <v>49.83</v>
      </c>
      <c r="AB47" s="154">
        <v>6.15</v>
      </c>
      <c r="AC47" s="156">
        <v>7.1546027907823497E-3</v>
      </c>
      <c r="AD47" s="154">
        <v>105.154373651846</v>
      </c>
      <c r="AE47" s="154">
        <v>105.154373651846</v>
      </c>
      <c r="AF47" s="154">
        <v>105.154373651846</v>
      </c>
      <c r="AG47" s="154">
        <v>103.942285260506</v>
      </c>
      <c r="AH47" s="154">
        <v>105.035989297185</v>
      </c>
      <c r="AI47" s="154">
        <v>105.975907944913</v>
      </c>
      <c r="AJ47" s="154">
        <v>87.596439169139501</v>
      </c>
      <c r="AK47" s="154">
        <v>91.477167683490507</v>
      </c>
      <c r="AL47" s="154">
        <v>85.274725274725299</v>
      </c>
      <c r="AM47" s="154">
        <v>82.317588505963002</v>
      </c>
      <c r="AN47" s="154">
        <v>92.140921409214101</v>
      </c>
      <c r="AO47" s="154">
        <v>92.132753998336</v>
      </c>
      <c r="AP47" s="154">
        <v>98.414936049647196</v>
      </c>
      <c r="AQ47" s="154">
        <v>105.772512153504</v>
      </c>
      <c r="AR47" s="154">
        <v>105.772512153504</v>
      </c>
      <c r="AS47" s="154">
        <v>105.772512153504</v>
      </c>
      <c r="AT47" s="154">
        <v>105.382039850699</v>
      </c>
      <c r="AU47" s="154">
        <v>105.26549575460101</v>
      </c>
      <c r="AV47" s="154">
        <v>105.98343715078001</v>
      </c>
      <c r="AW47" s="154">
        <v>88.787947957087397</v>
      </c>
      <c r="AX47" s="154">
        <v>92.915511185061902</v>
      </c>
      <c r="AY47" s="154">
        <v>86.331540799625898</v>
      </c>
      <c r="AZ47" s="154">
        <v>83.8623344915015</v>
      </c>
      <c r="BA47" s="154">
        <v>93.261065943992804</v>
      </c>
      <c r="BB47" s="154">
        <v>92.742904687066698</v>
      </c>
      <c r="BC47" s="154">
        <v>97.626921121775197</v>
      </c>
      <c r="BE47" s="157" t="e">
        <f>#N/A</f>
        <v>#N/A</v>
      </c>
      <c r="BF47" s="157" t="e">
        <f>#N/A</f>
        <v>#N/A</v>
      </c>
      <c r="BG47" s="157" t="e">
        <f>#N/A</f>
        <v>#N/A</v>
      </c>
      <c r="BH47" s="157" t="e">
        <f>#N/A</f>
        <v>#N/A</v>
      </c>
      <c r="BI47" s="157" t="e">
        <f>#N/A</f>
        <v>#N/A</v>
      </c>
      <c r="BJ47" s="157" t="e">
        <f>#N/A</f>
        <v>#N/A</v>
      </c>
      <c r="BK47" s="157" t="e">
        <f>#N/A</f>
        <v>#N/A</v>
      </c>
    </row>
    <row r="48" spans="1:63" x14ac:dyDescent="0.25">
      <c r="A48" s="152">
        <v>41183</v>
      </c>
      <c r="B48" t="s">
        <v>277</v>
      </c>
      <c r="C48">
        <v>2012</v>
      </c>
      <c r="D48" s="153">
        <v>128.903577078068</v>
      </c>
      <c r="E48" s="153">
        <v>123.73584738557599</v>
      </c>
      <c r="F48" s="153">
        <v>132.26664911164499</v>
      </c>
      <c r="G48" s="153">
        <v>133.80174157557701</v>
      </c>
      <c r="H48" s="153">
        <v>123.45179847710099</v>
      </c>
      <c r="I48" s="153">
        <v>123.83857839847001</v>
      </c>
      <c r="J48" s="154">
        <v>123.474541286158</v>
      </c>
      <c r="K48" s="154">
        <v>118.120515828902</v>
      </c>
      <c r="L48" s="154">
        <v>126.918540609375</v>
      </c>
      <c r="M48" s="154">
        <v>129.90599200233601</v>
      </c>
      <c r="N48" s="154">
        <v>117.148874852277</v>
      </c>
      <c r="O48" s="154">
        <v>118.42284941731999</v>
      </c>
      <c r="P48" s="155">
        <v>5544.4666272807399</v>
      </c>
      <c r="Q48" s="155">
        <v>5544.4666272807399</v>
      </c>
      <c r="R48" s="155">
        <v>5544.4666272807399</v>
      </c>
      <c r="S48" s="155">
        <v>6525.3889025709996</v>
      </c>
      <c r="T48" s="155">
        <v>5432.2163958394904</v>
      </c>
      <c r="U48" s="155">
        <v>5136.9026107162799</v>
      </c>
      <c r="V48" s="154">
        <v>46.4</v>
      </c>
      <c r="W48" s="154">
        <v>59.67</v>
      </c>
      <c r="X48" s="154">
        <v>44.15</v>
      </c>
      <c r="Y48" s="154">
        <v>42.94</v>
      </c>
      <c r="Z48" s="154">
        <v>48.84</v>
      </c>
      <c r="AA48" s="154">
        <v>48.03</v>
      </c>
      <c r="AB48" s="154">
        <v>6.1166666666666698</v>
      </c>
      <c r="AC48" s="156">
        <v>7.1364184494974196E-3</v>
      </c>
      <c r="AD48" s="154">
        <v>107.240591094942</v>
      </c>
      <c r="AE48" s="154">
        <v>107.240591094942</v>
      </c>
      <c r="AF48" s="154">
        <v>107.240591094942</v>
      </c>
      <c r="AG48" s="154">
        <v>105.97807708412699</v>
      </c>
      <c r="AH48" s="154">
        <v>106.97687006461901</v>
      </c>
      <c r="AI48" s="154">
        <v>107.955367830227</v>
      </c>
      <c r="AJ48" s="154">
        <v>84.729513809632493</v>
      </c>
      <c r="AK48" s="154">
        <v>88.252911813644005</v>
      </c>
      <c r="AL48" s="154">
        <v>82.581248538695306</v>
      </c>
      <c r="AM48" s="154">
        <v>80.646070053526202</v>
      </c>
      <c r="AN48" s="154">
        <v>88.238482384823797</v>
      </c>
      <c r="AO48" s="154">
        <v>88.804659332532097</v>
      </c>
      <c r="AP48" s="154">
        <v>98.164801858135306</v>
      </c>
      <c r="AQ48" s="154">
        <v>105.815975016902</v>
      </c>
      <c r="AR48" s="154">
        <v>105.815975016902</v>
      </c>
      <c r="AS48" s="154">
        <v>105.815975016902</v>
      </c>
      <c r="AT48" s="154">
        <v>105.259400354677</v>
      </c>
      <c r="AU48" s="154">
        <v>105.263084109522</v>
      </c>
      <c r="AV48" s="154">
        <v>106.263085041579</v>
      </c>
      <c r="AW48" s="154">
        <v>87.482309974891606</v>
      </c>
      <c r="AX48" s="154">
        <v>91.440192272139001</v>
      </c>
      <c r="AY48" s="154">
        <v>85.111059153612302</v>
      </c>
      <c r="AZ48" s="154">
        <v>82.674429523898993</v>
      </c>
      <c r="BA48" s="154">
        <v>91.729900632339707</v>
      </c>
      <c r="BB48" s="154">
        <v>91.619672737357902</v>
      </c>
      <c r="BC48" s="154">
        <v>97.990207329631104</v>
      </c>
      <c r="BE48" s="157" t="e">
        <f>#N/A</f>
        <v>#N/A</v>
      </c>
      <c r="BF48" s="157" t="e">
        <f>#N/A</f>
        <v>#N/A</v>
      </c>
      <c r="BG48" s="157" t="e">
        <f>#N/A</f>
        <v>#N/A</v>
      </c>
      <c r="BH48" s="157" t="e">
        <f>#N/A</f>
        <v>#N/A</v>
      </c>
      <c r="BI48" s="157" t="e">
        <f>#N/A</f>
        <v>#N/A</v>
      </c>
      <c r="BJ48" s="157" t="e">
        <f>#N/A</f>
        <v>#N/A</v>
      </c>
      <c r="BK48" s="157" t="e">
        <f>#N/A</f>
        <v>#N/A</v>
      </c>
    </row>
    <row r="49" spans="1:63" x14ac:dyDescent="0.25">
      <c r="A49" s="152">
        <v>41275</v>
      </c>
      <c r="B49" t="s">
        <v>278</v>
      </c>
      <c r="C49">
        <v>2013</v>
      </c>
      <c r="D49" s="153">
        <v>128.08368488109201</v>
      </c>
      <c r="E49" s="153">
        <v>120.36645672906</v>
      </c>
      <c r="F49" s="153">
        <v>132.83761849164799</v>
      </c>
      <c r="G49" s="153">
        <v>138.08891807442001</v>
      </c>
      <c r="H49" s="153">
        <v>119.834494509742</v>
      </c>
      <c r="I49" s="153">
        <v>122.54282934896101</v>
      </c>
      <c r="J49" s="154">
        <v>125.535313716419</v>
      </c>
      <c r="K49" s="154">
        <v>119.587171863856</v>
      </c>
      <c r="L49" s="154">
        <v>129.309831060243</v>
      </c>
      <c r="M49" s="154">
        <v>132.60778933348601</v>
      </c>
      <c r="N49" s="154">
        <v>118.921258204662</v>
      </c>
      <c r="O49" s="154">
        <v>120.30528943217899</v>
      </c>
      <c r="P49" s="155">
        <v>5490.2037596585897</v>
      </c>
      <c r="Q49" s="155">
        <v>5490.2037596585897</v>
      </c>
      <c r="R49" s="155">
        <v>5490.2037596585897</v>
      </c>
      <c r="S49" s="155">
        <v>6602.7296658449504</v>
      </c>
      <c r="T49" s="155">
        <v>5325.9483355417196</v>
      </c>
      <c r="U49" s="155">
        <v>5030.23767074633</v>
      </c>
      <c r="V49" s="154">
        <v>46.24</v>
      </c>
      <c r="W49" s="154">
        <v>60.74</v>
      </c>
      <c r="X49" s="154">
        <v>43.53</v>
      </c>
      <c r="Y49" s="154">
        <v>42.1</v>
      </c>
      <c r="Z49" s="154">
        <v>49.33</v>
      </c>
      <c r="AA49" s="154">
        <v>47.53</v>
      </c>
      <c r="AB49" s="154">
        <v>6.1166666666666698</v>
      </c>
      <c r="AC49" s="156">
        <v>7.1364184494974196E-3</v>
      </c>
      <c r="AD49" s="154">
        <v>106.191043430669</v>
      </c>
      <c r="AE49" s="154">
        <v>106.191043430669</v>
      </c>
      <c r="AF49" s="154">
        <v>106.191043430669</v>
      </c>
      <c r="AG49" s="154">
        <v>107.23415936433599</v>
      </c>
      <c r="AH49" s="154">
        <v>104.884128603288</v>
      </c>
      <c r="AI49" s="154">
        <v>105.713734359306</v>
      </c>
      <c r="AJ49" s="154">
        <v>84.437343072357905</v>
      </c>
      <c r="AK49" s="154">
        <v>89.835459419486</v>
      </c>
      <c r="AL49" s="154">
        <v>81.421557166238003</v>
      </c>
      <c r="AM49" s="154">
        <v>79.068457132125104</v>
      </c>
      <c r="AN49" s="154">
        <v>89.123757904245707</v>
      </c>
      <c r="AO49" s="154">
        <v>87.880188592031104</v>
      </c>
      <c r="AP49" s="154">
        <v>98.164801858135306</v>
      </c>
      <c r="AQ49" s="154">
        <v>106.084800875696</v>
      </c>
      <c r="AR49" s="154">
        <v>106.084800875696</v>
      </c>
      <c r="AS49" s="154">
        <v>106.084800875696</v>
      </c>
      <c r="AT49" s="154">
        <v>105.641217815953</v>
      </c>
      <c r="AU49" s="154">
        <v>105.530555294057</v>
      </c>
      <c r="AV49" s="154">
        <v>106.43166558774401</v>
      </c>
      <c r="AW49" s="154">
        <v>86.236019173704705</v>
      </c>
      <c r="AX49" s="154">
        <v>90.504714364947304</v>
      </c>
      <c r="AY49" s="154">
        <v>83.731587561374795</v>
      </c>
      <c r="AZ49" s="154">
        <v>81.279932388017599</v>
      </c>
      <c r="BA49" s="154">
        <v>90.546522131887997</v>
      </c>
      <c r="BB49" s="154">
        <v>90.306924285846407</v>
      </c>
      <c r="BC49" s="154">
        <v>98.015202778328103</v>
      </c>
      <c r="BE49" s="157" t="e">
        <f>#N/A</f>
        <v>#N/A</v>
      </c>
      <c r="BF49" s="157" t="e">
        <f>#N/A</f>
        <v>#N/A</v>
      </c>
      <c r="BG49" s="157" t="e">
        <f>#N/A</f>
        <v>#N/A</v>
      </c>
      <c r="BH49" s="157" t="e">
        <f>#N/A</f>
        <v>#N/A</v>
      </c>
      <c r="BI49" s="157" t="e">
        <f>#N/A</f>
        <v>#N/A</v>
      </c>
      <c r="BJ49" s="157" t="e">
        <f>#N/A</f>
        <v>#N/A</v>
      </c>
      <c r="BK49" s="157" t="e">
        <f>#N/A</f>
        <v>#N/A</v>
      </c>
    </row>
    <row r="50" spans="1:63" x14ac:dyDescent="0.25">
      <c r="A50" s="152">
        <v>41365</v>
      </c>
      <c r="B50" t="s">
        <v>279</v>
      </c>
      <c r="C50">
        <v>2013</v>
      </c>
      <c r="D50" s="153">
        <v>132.26045596091899</v>
      </c>
      <c r="E50" s="153">
        <v>126.81099208092201</v>
      </c>
      <c r="F50" s="153">
        <v>135.79926702753701</v>
      </c>
      <c r="G50" s="153">
        <v>143.45656862601501</v>
      </c>
      <c r="H50" s="153">
        <v>124.529326140981</v>
      </c>
      <c r="I50" s="153">
        <v>124.352931917234</v>
      </c>
      <c r="J50" s="154">
        <v>127.799032721156</v>
      </c>
      <c r="K50" s="154">
        <v>121.91702727504099</v>
      </c>
      <c r="L50" s="154">
        <v>131.54535314144999</v>
      </c>
      <c r="M50" s="154">
        <v>135.89679465339799</v>
      </c>
      <c r="N50" s="154">
        <v>120.899729767181</v>
      </c>
      <c r="O50" s="154">
        <v>121.90325784302</v>
      </c>
      <c r="P50" s="155">
        <v>5507.8475141614999</v>
      </c>
      <c r="Q50" s="155">
        <v>5507.8475141614999</v>
      </c>
      <c r="R50" s="155">
        <v>5507.8475141614999</v>
      </c>
      <c r="S50" s="155">
        <v>6565.5509395479503</v>
      </c>
      <c r="T50" s="155">
        <v>5383.0399141683101</v>
      </c>
      <c r="U50" s="155">
        <v>5065.75517511202</v>
      </c>
      <c r="V50" s="154">
        <v>46.02</v>
      </c>
      <c r="W50" s="154">
        <v>59.25</v>
      </c>
      <c r="X50" s="154">
        <v>43.76</v>
      </c>
      <c r="Y50" s="154">
        <v>41.28</v>
      </c>
      <c r="Z50" s="154">
        <v>49.15</v>
      </c>
      <c r="AA50" s="154">
        <v>48.32</v>
      </c>
      <c r="AB50" s="154">
        <v>5.8033333333333301</v>
      </c>
      <c r="AC50" s="156">
        <v>6.9664056827510902E-3</v>
      </c>
      <c r="AD50" s="154">
        <v>106.532307395126</v>
      </c>
      <c r="AE50" s="154">
        <v>106.532307395126</v>
      </c>
      <c r="AF50" s="154">
        <v>106.532307395126</v>
      </c>
      <c r="AG50" s="154">
        <v>106.63034402394401</v>
      </c>
      <c r="AH50" s="154">
        <v>106.008435505568</v>
      </c>
      <c r="AI50" s="154">
        <v>106.46015794152601</v>
      </c>
      <c r="AJ50" s="154">
        <v>84.035608308605404</v>
      </c>
      <c r="AK50" s="154">
        <v>87.631724902939595</v>
      </c>
      <c r="AL50" s="154">
        <v>81.851765256020599</v>
      </c>
      <c r="AM50" s="154">
        <v>77.528406423138307</v>
      </c>
      <c r="AN50" s="154">
        <v>88.798554652213198</v>
      </c>
      <c r="AO50" s="154">
        <v>89.340852362022702</v>
      </c>
      <c r="AP50" s="154">
        <v>95.826196060407497</v>
      </c>
      <c r="AQ50" s="154">
        <v>106.279578893146</v>
      </c>
      <c r="AR50" s="154">
        <v>106.279578893146</v>
      </c>
      <c r="AS50" s="154">
        <v>106.279578893146</v>
      </c>
      <c r="AT50" s="154">
        <v>105.946216433228</v>
      </c>
      <c r="AU50" s="154">
        <v>105.72635586766501</v>
      </c>
      <c r="AV50" s="154">
        <v>106.526292018993</v>
      </c>
      <c r="AW50" s="154">
        <v>85.199726089933804</v>
      </c>
      <c r="AX50" s="154">
        <v>89.299315954890005</v>
      </c>
      <c r="AY50" s="154">
        <v>82.782324058919798</v>
      </c>
      <c r="AZ50" s="154">
        <v>79.890130528688104</v>
      </c>
      <c r="BA50" s="154">
        <v>89.575429087624201</v>
      </c>
      <c r="BB50" s="154">
        <v>89.539613571230504</v>
      </c>
      <c r="BC50" s="154">
        <v>97.642683956581294</v>
      </c>
      <c r="BE50" s="157" t="e">
        <f>#N/A</f>
        <v>#N/A</v>
      </c>
      <c r="BF50" s="157" t="e">
        <f>#N/A</f>
        <v>#N/A</v>
      </c>
      <c r="BG50" s="157" t="e">
        <f>#N/A</f>
        <v>#N/A</v>
      </c>
      <c r="BH50" s="157" t="e">
        <f>#N/A</f>
        <v>#N/A</v>
      </c>
      <c r="BI50" s="157" t="e">
        <f>#N/A</f>
        <v>#N/A</v>
      </c>
      <c r="BJ50" s="157" t="e">
        <f>#N/A</f>
        <v>#N/A</v>
      </c>
      <c r="BK50" s="157" t="e">
        <f>#N/A</f>
        <v>#N/A</v>
      </c>
    </row>
    <row r="51" spans="1:63" x14ac:dyDescent="0.25">
      <c r="A51" s="152">
        <v>41456</v>
      </c>
      <c r="B51" t="s">
        <v>280</v>
      </c>
      <c r="C51">
        <v>2013</v>
      </c>
      <c r="D51" s="153">
        <v>132.94560135448901</v>
      </c>
      <c r="E51" s="153">
        <v>126.53625293552901</v>
      </c>
      <c r="F51" s="153">
        <v>136.99047696713001</v>
      </c>
      <c r="G51" s="153">
        <v>143.18037939079201</v>
      </c>
      <c r="H51" s="153">
        <v>124.01217241169</v>
      </c>
      <c r="I51" s="153">
        <v>129.61086494013199</v>
      </c>
      <c r="J51" s="154">
        <v>130.548329818642</v>
      </c>
      <c r="K51" s="154">
        <v>124.362387282772</v>
      </c>
      <c r="L51" s="154">
        <v>134.47350289949</v>
      </c>
      <c r="M51" s="154">
        <v>139.631901916701</v>
      </c>
      <c r="N51" s="154">
        <v>122.956947884879</v>
      </c>
      <c r="O51" s="154">
        <v>125.086301151199</v>
      </c>
      <c r="P51" s="155">
        <v>5474.5574113258299</v>
      </c>
      <c r="Q51" s="155">
        <v>5474.5574113258299</v>
      </c>
      <c r="R51" s="155">
        <v>5474.5574113258299</v>
      </c>
      <c r="S51" s="155">
        <v>6471.6265269641199</v>
      </c>
      <c r="T51" s="155">
        <v>5371.2961385252102</v>
      </c>
      <c r="U51" s="155">
        <v>5058.7629770445001</v>
      </c>
      <c r="V51" s="154">
        <v>46.1</v>
      </c>
      <c r="W51" s="154">
        <v>59.79</v>
      </c>
      <c r="X51" s="154">
        <v>43.68</v>
      </c>
      <c r="Y51" s="154">
        <v>41.3</v>
      </c>
      <c r="Z51" s="154">
        <v>49.89</v>
      </c>
      <c r="AA51" s="154">
        <v>46.9</v>
      </c>
      <c r="AB51" s="154">
        <v>5.6366666666666703</v>
      </c>
      <c r="AC51" s="156">
        <v>6.8766607511562298E-3</v>
      </c>
      <c r="AD51" s="154">
        <v>105.888413122565</v>
      </c>
      <c r="AE51" s="154">
        <v>105.888413122565</v>
      </c>
      <c r="AF51" s="154">
        <v>105.888413122565</v>
      </c>
      <c r="AG51" s="154">
        <v>105.104928637136</v>
      </c>
      <c r="AH51" s="154">
        <v>105.777164829017</v>
      </c>
      <c r="AI51" s="154">
        <v>106.313212326333</v>
      </c>
      <c r="AJ51" s="154">
        <v>84.181693677242706</v>
      </c>
      <c r="AK51" s="154">
        <v>88.4303937881309</v>
      </c>
      <c r="AL51" s="154">
        <v>81.702127659574501</v>
      </c>
      <c r="AM51" s="154">
        <v>77.565968635552593</v>
      </c>
      <c r="AN51" s="154">
        <v>90.135501355013602</v>
      </c>
      <c r="AO51" s="154">
        <v>86.715355458999696</v>
      </c>
      <c r="AP51" s="154">
        <v>94.591712195689297</v>
      </c>
      <c r="AQ51" s="154">
        <v>106.463088760826</v>
      </c>
      <c r="AR51" s="154">
        <v>106.463088760826</v>
      </c>
      <c r="AS51" s="154">
        <v>106.463088760826</v>
      </c>
      <c r="AT51" s="154">
        <v>106.236877277386</v>
      </c>
      <c r="AU51" s="154">
        <v>105.911649750623</v>
      </c>
      <c r="AV51" s="154">
        <v>106.610618114348</v>
      </c>
      <c r="AW51" s="154">
        <v>84.346039716959595</v>
      </c>
      <c r="AX51" s="154">
        <v>88.537622481050093</v>
      </c>
      <c r="AY51" s="154">
        <v>81.889174655132095</v>
      </c>
      <c r="AZ51" s="154">
        <v>78.702225561085498</v>
      </c>
      <c r="BA51" s="154">
        <v>89.074074074074105</v>
      </c>
      <c r="BB51" s="154">
        <v>88.185263936396396</v>
      </c>
      <c r="BC51" s="154">
        <v>96.686877993091798</v>
      </c>
      <c r="BE51" s="157" t="e">
        <f>#N/A</f>
        <v>#N/A</v>
      </c>
      <c r="BF51" s="157" t="e">
        <f>#N/A</f>
        <v>#N/A</v>
      </c>
      <c r="BG51" s="157" t="e">
        <f>#N/A</f>
        <v>#N/A</v>
      </c>
      <c r="BH51" s="157" t="e">
        <f>#N/A</f>
        <v>#N/A</v>
      </c>
      <c r="BI51" s="157" t="e">
        <f>#N/A</f>
        <v>#N/A</v>
      </c>
      <c r="BJ51" s="157" t="e">
        <f>#N/A</f>
        <v>#N/A</v>
      </c>
      <c r="BK51" s="157" t="e">
        <f>#N/A</f>
        <v>#N/A</v>
      </c>
    </row>
    <row r="52" spans="1:63" x14ac:dyDescent="0.25">
      <c r="A52" s="152">
        <v>41548</v>
      </c>
      <c r="B52" t="s">
        <v>281</v>
      </c>
      <c r="C52">
        <v>2013</v>
      </c>
      <c r="D52" s="153">
        <v>135.55505360394099</v>
      </c>
      <c r="E52" s="153">
        <v>129.50769245954501</v>
      </c>
      <c r="F52" s="153">
        <v>139.41398326890899</v>
      </c>
      <c r="G52" s="153">
        <v>145.545064095513</v>
      </c>
      <c r="H52" s="153">
        <v>128.11262809863899</v>
      </c>
      <c r="I52" s="153">
        <v>127.73595560902601</v>
      </c>
      <c r="J52" s="154">
        <v>132.21119895011</v>
      </c>
      <c r="K52" s="154">
        <v>125.805348551264</v>
      </c>
      <c r="L52" s="154">
        <v>136.26033643880601</v>
      </c>
      <c r="M52" s="154">
        <v>142.56773254668499</v>
      </c>
      <c r="N52" s="154">
        <v>124.122155290263</v>
      </c>
      <c r="O52" s="154">
        <v>126.06064545383801</v>
      </c>
      <c r="P52" s="155">
        <v>5558.1155694433601</v>
      </c>
      <c r="Q52" s="155">
        <v>5558.1155694433601</v>
      </c>
      <c r="R52" s="155">
        <v>5558.1155694433601</v>
      </c>
      <c r="S52" s="155">
        <v>6568.7679599081503</v>
      </c>
      <c r="T52" s="155">
        <v>5445.9989605675601</v>
      </c>
      <c r="U52" s="155">
        <v>5130.1271230177799</v>
      </c>
      <c r="V52" s="154">
        <v>45.57</v>
      </c>
      <c r="W52" s="154">
        <v>58.88</v>
      </c>
      <c r="X52" s="154">
        <v>43.26</v>
      </c>
      <c r="Y52" s="154">
        <v>40.94</v>
      </c>
      <c r="Z52" s="154">
        <v>48.61</v>
      </c>
      <c r="AA52" s="154">
        <v>47.91</v>
      </c>
      <c r="AB52" s="154">
        <v>5.73</v>
      </c>
      <c r="AC52" s="156">
        <v>6.9268584739984101E-3</v>
      </c>
      <c r="AD52" s="154">
        <v>107.504587746692</v>
      </c>
      <c r="AE52" s="154">
        <v>107.504587746692</v>
      </c>
      <c r="AF52" s="154">
        <v>107.504587746692</v>
      </c>
      <c r="AG52" s="154">
        <v>106.68259127492099</v>
      </c>
      <c r="AH52" s="154">
        <v>107.248290701912</v>
      </c>
      <c r="AI52" s="154">
        <v>107.812976525164</v>
      </c>
      <c r="AJ52" s="154">
        <v>83.213878110020502</v>
      </c>
      <c r="AK52" s="154">
        <v>87.084488814938098</v>
      </c>
      <c r="AL52" s="154">
        <v>80.916530278232401</v>
      </c>
      <c r="AM52" s="154">
        <v>76.889848812094996</v>
      </c>
      <c r="AN52" s="154">
        <v>87.822944896115601</v>
      </c>
      <c r="AO52" s="154">
        <v>88.582786354811901</v>
      </c>
      <c r="AP52" s="154">
        <v>95.282205550500805</v>
      </c>
      <c r="AQ52" s="154">
        <v>106.529087923763</v>
      </c>
      <c r="AR52" s="154">
        <v>106.529087923763</v>
      </c>
      <c r="AS52" s="154">
        <v>106.529087923763</v>
      </c>
      <c r="AT52" s="154">
        <v>106.413005825084</v>
      </c>
      <c r="AU52" s="154">
        <v>105.979504909946</v>
      </c>
      <c r="AV52" s="154">
        <v>106.575020288082</v>
      </c>
      <c r="AW52" s="154">
        <v>83.967130792056594</v>
      </c>
      <c r="AX52" s="154">
        <v>88.245516731373698</v>
      </c>
      <c r="AY52" s="154">
        <v>81.472995090016397</v>
      </c>
      <c r="AZ52" s="154">
        <v>77.763170250727796</v>
      </c>
      <c r="BA52" s="154">
        <v>88.970189701896999</v>
      </c>
      <c r="BB52" s="154">
        <v>88.129795691966294</v>
      </c>
      <c r="BC52" s="154">
        <v>95.966228916183198</v>
      </c>
      <c r="BE52" s="157" t="e">
        <f>#N/A</f>
        <v>#N/A</v>
      </c>
      <c r="BF52" s="157" t="e">
        <f>#N/A</f>
        <v>#N/A</v>
      </c>
      <c r="BG52" s="157" t="e">
        <f>#N/A</f>
        <v>#N/A</v>
      </c>
      <c r="BH52" s="157" t="e">
        <f>#N/A</f>
        <v>#N/A</v>
      </c>
      <c r="BI52" s="157" t="e">
        <f>#N/A</f>
        <v>#N/A</v>
      </c>
      <c r="BJ52" s="157" t="e">
        <f>#N/A</f>
        <v>#N/A</v>
      </c>
      <c r="BK52" s="157" t="e">
        <f>#N/A</f>
        <v>#N/A</v>
      </c>
    </row>
    <row r="53" spans="1:63" x14ac:dyDescent="0.25">
      <c r="A53" s="152">
        <v>41640</v>
      </c>
      <c r="B53" t="s">
        <v>282</v>
      </c>
      <c r="C53">
        <v>2014</v>
      </c>
      <c r="D53" s="153">
        <v>140.50489983990201</v>
      </c>
      <c r="E53" s="153">
        <v>135.98827422840299</v>
      </c>
      <c r="F53" s="153">
        <v>143.77997561362699</v>
      </c>
      <c r="G53" s="153">
        <v>152.885631690081</v>
      </c>
      <c r="H53" s="153">
        <v>131.51753308446499</v>
      </c>
      <c r="I53" s="153">
        <v>132.09906577375</v>
      </c>
      <c r="J53" s="154">
        <v>135.31650268981301</v>
      </c>
      <c r="K53" s="154">
        <v>129.7108029261</v>
      </c>
      <c r="L53" s="154">
        <v>138.995925719301</v>
      </c>
      <c r="M53" s="154">
        <v>146.26691095059999</v>
      </c>
      <c r="N53" s="154">
        <v>127.042914933944</v>
      </c>
      <c r="O53" s="154">
        <v>128.449704560035</v>
      </c>
      <c r="P53" s="155">
        <v>5486.8747493750298</v>
      </c>
      <c r="Q53" s="155">
        <v>5486.8747493750298</v>
      </c>
      <c r="R53" s="155">
        <v>5486.8747493750298</v>
      </c>
      <c r="S53" s="155">
        <v>6586.7642456455096</v>
      </c>
      <c r="T53" s="155">
        <v>5321.0514843991596</v>
      </c>
      <c r="U53" s="155">
        <v>5037.2951018997301</v>
      </c>
      <c r="V53" s="154">
        <v>45.31</v>
      </c>
      <c r="W53" s="154">
        <v>57.79</v>
      </c>
      <c r="X53" s="154">
        <v>43.23</v>
      </c>
      <c r="Y53" s="154">
        <v>40.799999999999997</v>
      </c>
      <c r="Z53" s="154">
        <v>48.3</v>
      </c>
      <c r="AA53" s="154">
        <v>47.49</v>
      </c>
      <c r="AB53" s="154">
        <v>5.18333333333333</v>
      </c>
      <c r="AC53" s="156">
        <v>6.6350316366509303E-3</v>
      </c>
      <c r="AD53" s="154">
        <v>106.12665400341299</v>
      </c>
      <c r="AE53" s="154">
        <v>106.12665400341299</v>
      </c>
      <c r="AF53" s="154">
        <v>106.12665400341299</v>
      </c>
      <c r="AG53" s="154">
        <v>106.97486684432801</v>
      </c>
      <c r="AH53" s="154">
        <v>104.78769470407801</v>
      </c>
      <c r="AI53" s="154">
        <v>105.86205089046</v>
      </c>
      <c r="AJ53" s="154">
        <v>82.739100661949294</v>
      </c>
      <c r="AK53" s="154">
        <v>85.472360880014804</v>
      </c>
      <c r="AL53" s="154">
        <v>80.860416179565107</v>
      </c>
      <c r="AM53" s="154">
        <v>76.626913325194806</v>
      </c>
      <c r="AN53" s="154">
        <v>87.262872628726299</v>
      </c>
      <c r="AO53" s="154">
        <v>87.806230932790996</v>
      </c>
      <c r="AP53" s="154">
        <v>91.267989754744093</v>
      </c>
      <c r="AQ53" s="154">
        <v>106.512990566949</v>
      </c>
      <c r="AR53" s="154">
        <v>106.512990566949</v>
      </c>
      <c r="AS53" s="154">
        <v>106.512990566949</v>
      </c>
      <c r="AT53" s="154">
        <v>106.348182695083</v>
      </c>
      <c r="AU53" s="154">
        <v>105.955396435144</v>
      </c>
      <c r="AV53" s="154">
        <v>106.612099420871</v>
      </c>
      <c r="AW53" s="154">
        <v>83.542570189454494</v>
      </c>
      <c r="AX53" s="154">
        <v>87.1547420965058</v>
      </c>
      <c r="AY53" s="154">
        <v>81.332709843348098</v>
      </c>
      <c r="AZ53" s="154">
        <v>77.152784298995201</v>
      </c>
      <c r="BA53" s="154">
        <v>88.5049683830172</v>
      </c>
      <c r="BB53" s="154">
        <v>88.111306277156302</v>
      </c>
      <c r="BC53" s="154">
        <v>94.242025890335398</v>
      </c>
      <c r="BE53" s="157" t="e">
        <f>#N/A</f>
        <v>#N/A</v>
      </c>
      <c r="BF53" s="157" t="e">
        <f>#N/A</f>
        <v>#N/A</v>
      </c>
      <c r="BG53" s="157" t="e">
        <f>#N/A</f>
        <v>#N/A</v>
      </c>
      <c r="BH53" s="157" t="e">
        <f>#N/A</f>
        <v>#N/A</v>
      </c>
      <c r="BI53" s="157" t="e">
        <f>#N/A</f>
        <v>#N/A</v>
      </c>
      <c r="BJ53" s="157" t="e">
        <f>#N/A</f>
        <v>#N/A</v>
      </c>
      <c r="BK53" s="157" t="e">
        <f>#N/A</f>
        <v>#N/A</v>
      </c>
    </row>
    <row r="54" spans="1:63" x14ac:dyDescent="0.25">
      <c r="A54" s="152">
        <v>41730</v>
      </c>
      <c r="B54" t="s">
        <v>283</v>
      </c>
      <c r="C54">
        <v>2014</v>
      </c>
      <c r="D54" s="153">
        <v>134.16662035368401</v>
      </c>
      <c r="E54" s="153">
        <v>129.83571746399599</v>
      </c>
      <c r="F54" s="153">
        <v>137.303452799844</v>
      </c>
      <c r="G54" s="153">
        <v>145.633556077463</v>
      </c>
      <c r="H54" s="153">
        <v>125.812250120351</v>
      </c>
      <c r="I54" s="153">
        <v>127.309207395599</v>
      </c>
      <c r="J54" s="154">
        <v>135.79304378800401</v>
      </c>
      <c r="K54" s="154">
        <v>130.466984271868</v>
      </c>
      <c r="L54" s="154">
        <v>139.371972162378</v>
      </c>
      <c r="M54" s="154">
        <v>146.81115781346199</v>
      </c>
      <c r="N54" s="154">
        <v>127.363645928786</v>
      </c>
      <c r="O54" s="154">
        <v>129.18877342962699</v>
      </c>
      <c r="P54" s="155">
        <v>5510.1778213600001</v>
      </c>
      <c r="Q54" s="155">
        <v>5510.1778213600001</v>
      </c>
      <c r="R54" s="155">
        <v>5510.1778213600001</v>
      </c>
      <c r="S54" s="155">
        <v>6556.4220269027501</v>
      </c>
      <c r="T54" s="155">
        <v>5383.6303687007903</v>
      </c>
      <c r="U54" s="155">
        <v>5078.0878292681</v>
      </c>
      <c r="V54" s="154">
        <v>45.68</v>
      </c>
      <c r="W54" s="154">
        <v>58.27</v>
      </c>
      <c r="X54" s="154">
        <v>43.58</v>
      </c>
      <c r="Y54" s="154">
        <v>40.869999999999997</v>
      </c>
      <c r="Z54" s="154">
        <v>48.97</v>
      </c>
      <c r="AA54" s="154">
        <v>47.62</v>
      </c>
      <c r="AB54" s="154">
        <v>5.72</v>
      </c>
      <c r="AC54" s="156">
        <v>6.9214728932259599E-3</v>
      </c>
      <c r="AD54" s="154">
        <v>106.577379994205</v>
      </c>
      <c r="AE54" s="154">
        <v>106.577379994205</v>
      </c>
      <c r="AF54" s="154">
        <v>106.577379994205</v>
      </c>
      <c r="AG54" s="154">
        <v>106.482082422613</v>
      </c>
      <c r="AH54" s="154">
        <v>106.02006335195701</v>
      </c>
      <c r="AI54" s="154">
        <v>106.719336734008</v>
      </c>
      <c r="AJ54" s="154">
        <v>83.414745491896795</v>
      </c>
      <c r="AK54" s="154">
        <v>86.182288777962697</v>
      </c>
      <c r="AL54" s="154">
        <v>81.515080664016807</v>
      </c>
      <c r="AM54" s="154">
        <v>76.758381068644894</v>
      </c>
      <c r="AN54" s="154">
        <v>88.473351400180704</v>
      </c>
      <c r="AO54" s="154">
        <v>88.046593325321297</v>
      </c>
      <c r="AP54" s="154">
        <v>95.208124346720496</v>
      </c>
      <c r="AQ54" s="154">
        <v>106.524258716719</v>
      </c>
      <c r="AR54" s="154">
        <v>106.524258716719</v>
      </c>
      <c r="AS54" s="154">
        <v>106.524258716719</v>
      </c>
      <c r="AT54" s="154">
        <v>106.31111729475001</v>
      </c>
      <c r="AU54" s="154">
        <v>105.958303396741</v>
      </c>
      <c r="AV54" s="154">
        <v>106.676894118991</v>
      </c>
      <c r="AW54" s="154">
        <v>83.387354485277299</v>
      </c>
      <c r="AX54" s="154">
        <v>86.792383065261603</v>
      </c>
      <c r="AY54" s="154">
        <v>81.248538695347193</v>
      </c>
      <c r="AZ54" s="154">
        <v>76.960277960371897</v>
      </c>
      <c r="BA54" s="154">
        <v>88.423667570009002</v>
      </c>
      <c r="BB54" s="154">
        <v>87.787741517981004</v>
      </c>
      <c r="BC54" s="154">
        <v>94.087507961913701</v>
      </c>
      <c r="BE54" s="157" t="e">
        <f>#N/A</f>
        <v>#N/A</v>
      </c>
      <c r="BF54" s="157" t="e">
        <f>#N/A</f>
        <v>#N/A</v>
      </c>
      <c r="BG54" s="157" t="e">
        <f>#N/A</f>
        <v>#N/A</v>
      </c>
      <c r="BH54" s="157" t="e">
        <f>#N/A</f>
        <v>#N/A</v>
      </c>
      <c r="BI54" s="157" t="e">
        <f>#N/A</f>
        <v>#N/A</v>
      </c>
      <c r="BJ54" s="157" t="e">
        <f>#N/A</f>
        <v>#N/A</v>
      </c>
      <c r="BK54" s="157" t="e">
        <f>#N/A</f>
        <v>#N/A</v>
      </c>
    </row>
    <row r="55" spans="1:63" x14ac:dyDescent="0.25">
      <c r="A55" s="152">
        <v>41821</v>
      </c>
      <c r="B55" t="s">
        <v>284</v>
      </c>
      <c r="C55">
        <v>2014</v>
      </c>
      <c r="D55" s="153">
        <v>136.59481838018201</v>
      </c>
      <c r="E55" s="153">
        <v>129.01324749319099</v>
      </c>
      <c r="F55" s="153">
        <v>141.08959391258</v>
      </c>
      <c r="G55" s="153">
        <v>145.785040732781</v>
      </c>
      <c r="H55" s="153">
        <v>130.25388424489401</v>
      </c>
      <c r="I55" s="153">
        <v>127.05344277179</v>
      </c>
      <c r="J55" s="154">
        <v>136.70534804442701</v>
      </c>
      <c r="K55" s="154">
        <v>131.08623291128399</v>
      </c>
      <c r="L55" s="154">
        <v>140.39675139874001</v>
      </c>
      <c r="M55" s="154">
        <v>147.462323148959</v>
      </c>
      <c r="N55" s="154">
        <v>128.92407388708699</v>
      </c>
      <c r="O55" s="154">
        <v>128.54941788754101</v>
      </c>
      <c r="P55" s="155">
        <v>5488.8721555451702</v>
      </c>
      <c r="Q55" s="155">
        <v>5488.8721555451702</v>
      </c>
      <c r="R55" s="155">
        <v>5488.8721555451702</v>
      </c>
      <c r="S55" s="155">
        <v>6476.7862837185503</v>
      </c>
      <c r="T55" s="155">
        <v>5383.6538222426898</v>
      </c>
      <c r="U55" s="155">
        <v>5082.1881303213304</v>
      </c>
      <c r="V55" s="154">
        <v>45.28</v>
      </c>
      <c r="W55" s="154">
        <v>59.18</v>
      </c>
      <c r="X55" s="154">
        <v>42.8</v>
      </c>
      <c r="Y55" s="154">
        <v>40.86</v>
      </c>
      <c r="Z55" s="154">
        <v>47.92</v>
      </c>
      <c r="AA55" s="154">
        <v>48.38</v>
      </c>
      <c r="AB55" s="154">
        <v>5.5533333333333301</v>
      </c>
      <c r="AC55" s="156">
        <v>6.8319700780435999E-3</v>
      </c>
      <c r="AD55" s="154">
        <v>106.16528765976599</v>
      </c>
      <c r="AE55" s="154">
        <v>106.16528765976599</v>
      </c>
      <c r="AF55" s="154">
        <v>106.16528765976599</v>
      </c>
      <c r="AG55" s="154">
        <v>105.18872764240901</v>
      </c>
      <c r="AH55" s="154">
        <v>106.020525223562</v>
      </c>
      <c r="AI55" s="154">
        <v>106.80550724218401</v>
      </c>
      <c r="AJ55" s="154">
        <v>82.684318648710402</v>
      </c>
      <c r="AK55" s="154">
        <v>87.528193751155499</v>
      </c>
      <c r="AL55" s="154">
        <v>80.056114098667294</v>
      </c>
      <c r="AM55" s="154">
        <v>76.739599962437794</v>
      </c>
      <c r="AN55" s="154">
        <v>86.576332429990998</v>
      </c>
      <c r="AO55" s="154">
        <v>89.451788850882906</v>
      </c>
      <c r="AP55" s="154">
        <v>93.976970907457201</v>
      </c>
      <c r="AQ55" s="154">
        <v>106.593477351019</v>
      </c>
      <c r="AR55" s="154">
        <v>106.593477351019</v>
      </c>
      <c r="AS55" s="154">
        <v>106.593477351019</v>
      </c>
      <c r="AT55" s="154">
        <v>106.332067046068</v>
      </c>
      <c r="AU55" s="154">
        <v>106.01914349537699</v>
      </c>
      <c r="AV55" s="154">
        <v>106.79996784795399</v>
      </c>
      <c r="AW55" s="154">
        <v>83.013010728144295</v>
      </c>
      <c r="AX55" s="154">
        <v>86.5668330560177</v>
      </c>
      <c r="AY55" s="154">
        <v>80.837035305120395</v>
      </c>
      <c r="AZ55" s="154">
        <v>76.753685792093094</v>
      </c>
      <c r="BA55" s="154">
        <v>87.533875338753404</v>
      </c>
      <c r="BB55" s="154">
        <v>88.471849865951697</v>
      </c>
      <c r="BC55" s="154">
        <v>93.933822639855606</v>
      </c>
      <c r="BE55" s="157" t="e">
        <f>#N/A</f>
        <v>#N/A</v>
      </c>
      <c r="BF55" s="157" t="e">
        <f>#N/A</f>
        <v>#N/A</v>
      </c>
      <c r="BG55" s="157" t="e">
        <f>#N/A</f>
        <v>#N/A</v>
      </c>
      <c r="BH55" s="157" t="e">
        <f>#N/A</f>
        <v>#N/A</v>
      </c>
      <c r="BI55" s="157" t="e">
        <f>#N/A</f>
        <v>#N/A</v>
      </c>
      <c r="BJ55" s="157" t="e">
        <f>#N/A</f>
        <v>#N/A</v>
      </c>
      <c r="BK55" s="157" t="e">
        <f>#N/A</f>
        <v>#N/A</v>
      </c>
    </row>
    <row r="56" spans="1:63" x14ac:dyDescent="0.25">
      <c r="A56" s="152">
        <v>41913</v>
      </c>
      <c r="B56" t="s">
        <v>285</v>
      </c>
      <c r="C56">
        <v>2014</v>
      </c>
      <c r="D56" s="153">
        <v>140.79964444338199</v>
      </c>
      <c r="E56" s="153">
        <v>133.030668044945</v>
      </c>
      <c r="F56" s="153">
        <v>145.47173165737601</v>
      </c>
      <c r="G56" s="153">
        <v>149.08733814997399</v>
      </c>
      <c r="H56" s="153">
        <v>132.70786857715501</v>
      </c>
      <c r="I56" s="153">
        <v>137.41437028866599</v>
      </c>
      <c r="J56" s="154">
        <v>138.016495754288</v>
      </c>
      <c r="K56" s="154">
        <v>131.96697680763401</v>
      </c>
      <c r="L56" s="154">
        <v>141.911188495857</v>
      </c>
      <c r="M56" s="154">
        <v>148.34789166257499</v>
      </c>
      <c r="N56" s="154">
        <v>130.07288400671601</v>
      </c>
      <c r="O56" s="154">
        <v>130.96902155745099</v>
      </c>
      <c r="P56" s="155">
        <v>5619.3693586609897</v>
      </c>
      <c r="Q56" s="155">
        <v>5619.3693586609897</v>
      </c>
      <c r="R56" s="155">
        <v>5619.3693586609897</v>
      </c>
      <c r="S56" s="155">
        <v>6629.1210023704498</v>
      </c>
      <c r="T56" s="155">
        <v>5504.2922976915697</v>
      </c>
      <c r="U56" s="155">
        <v>5197.0923998696599</v>
      </c>
      <c r="V56" s="154">
        <v>44.89</v>
      </c>
      <c r="W56" s="154">
        <v>58.65</v>
      </c>
      <c r="X56" s="154">
        <v>42.42</v>
      </c>
      <c r="Y56" s="154">
        <v>40.82</v>
      </c>
      <c r="Z56" s="154">
        <v>48</v>
      </c>
      <c r="AA56" s="154">
        <v>45.66</v>
      </c>
      <c r="AB56" s="154">
        <v>5.5766666666666698</v>
      </c>
      <c r="AC56" s="156">
        <v>6.84447117505055E-3</v>
      </c>
      <c r="AD56" s="154">
        <v>108.689353208203</v>
      </c>
      <c r="AE56" s="154">
        <v>108.689353208203</v>
      </c>
      <c r="AF56" s="154">
        <v>108.689353208203</v>
      </c>
      <c r="AG56" s="154">
        <v>107.662777970585</v>
      </c>
      <c r="AH56" s="154">
        <v>108.396263885735</v>
      </c>
      <c r="AI56" s="154">
        <v>109.220295612607</v>
      </c>
      <c r="AJ56" s="154">
        <v>81.972152476603497</v>
      </c>
      <c r="AK56" s="154">
        <v>86.744315030504694</v>
      </c>
      <c r="AL56" s="154">
        <v>79.3453355155483</v>
      </c>
      <c r="AM56" s="154">
        <v>76.664475537609206</v>
      </c>
      <c r="AN56" s="154">
        <v>86.720867208672104</v>
      </c>
      <c r="AO56" s="154">
        <v>84.422668022557104</v>
      </c>
      <c r="AP56" s="154">
        <v>94.148929393269199</v>
      </c>
      <c r="AQ56" s="154">
        <v>106.889668716397</v>
      </c>
      <c r="AR56" s="154">
        <v>106.889668716397</v>
      </c>
      <c r="AS56" s="154">
        <v>106.889668716397</v>
      </c>
      <c r="AT56" s="154">
        <v>106.577113719984</v>
      </c>
      <c r="AU56" s="154">
        <v>106.306136791333</v>
      </c>
      <c r="AV56" s="154">
        <v>107.151797619815</v>
      </c>
      <c r="AW56" s="154">
        <v>82.702579319790004</v>
      </c>
      <c r="AX56" s="154">
        <v>86.481789609909399</v>
      </c>
      <c r="AY56" s="154">
        <v>80.444236614449395</v>
      </c>
      <c r="AZ56" s="154">
        <v>76.697342473471707</v>
      </c>
      <c r="BA56" s="154">
        <v>87.258355916892498</v>
      </c>
      <c r="BB56" s="154">
        <v>87.431820282888097</v>
      </c>
      <c r="BC56" s="154">
        <v>93.650503600547694</v>
      </c>
      <c r="BE56" s="157" t="e">
        <f>#N/A</f>
        <v>#N/A</v>
      </c>
      <c r="BF56" s="157" t="e">
        <f>#N/A</f>
        <v>#N/A</v>
      </c>
      <c r="BG56" s="157" t="e">
        <f>#N/A</f>
        <v>#N/A</v>
      </c>
      <c r="BH56" s="157" t="e">
        <f>#N/A</f>
        <v>#N/A</v>
      </c>
      <c r="BI56" s="157" t="e">
        <f>#N/A</f>
        <v>#N/A</v>
      </c>
      <c r="BJ56" s="157" t="e">
        <f>#N/A</f>
        <v>#N/A</v>
      </c>
      <c r="BK56" s="157" t="e">
        <f>#N/A</f>
        <v>#N/A</v>
      </c>
    </row>
    <row r="57" spans="1:63" x14ac:dyDescent="0.25">
      <c r="A57" s="152">
        <v>42005</v>
      </c>
      <c r="B57" t="s">
        <v>286</v>
      </c>
      <c r="C57">
        <v>2015</v>
      </c>
      <c r="D57" s="153">
        <v>143.35876967900799</v>
      </c>
      <c r="E57" s="153">
        <v>142.15506368540099</v>
      </c>
      <c r="F57" s="153">
        <v>145.32036674348799</v>
      </c>
      <c r="G57" s="153">
        <v>154.70550769814801</v>
      </c>
      <c r="H57" s="153">
        <v>133.376677674435</v>
      </c>
      <c r="I57" s="153">
        <v>136.05213105800999</v>
      </c>
      <c r="J57" s="154">
        <v>138.72996321406401</v>
      </c>
      <c r="K57" s="154">
        <v>133.508674171884</v>
      </c>
      <c r="L57" s="154">
        <v>142.29628627832199</v>
      </c>
      <c r="M57" s="154">
        <v>148.802860664592</v>
      </c>
      <c r="N57" s="154">
        <v>130.537670154209</v>
      </c>
      <c r="O57" s="154">
        <v>131.95728787851601</v>
      </c>
      <c r="P57" s="155">
        <v>5664.1898812596801</v>
      </c>
      <c r="Q57" s="155">
        <v>5664.1898812596801</v>
      </c>
      <c r="R57" s="155">
        <v>5664.1898812596801</v>
      </c>
      <c r="S57" s="155">
        <v>6834.51039610722</v>
      </c>
      <c r="T57" s="155">
        <v>5442.8221292960498</v>
      </c>
      <c r="U57" s="155">
        <v>5189.2734356145102</v>
      </c>
      <c r="V57" s="154">
        <v>44.51</v>
      </c>
      <c r="W57" s="154">
        <v>55.41</v>
      </c>
      <c r="X57" s="154">
        <v>42.87</v>
      </c>
      <c r="Y57" s="154">
        <v>40.619999999999997</v>
      </c>
      <c r="Z57" s="154">
        <v>47.3</v>
      </c>
      <c r="AA57" s="154">
        <v>46.12</v>
      </c>
      <c r="AB57" s="154">
        <v>5.5566666666666702</v>
      </c>
      <c r="AC57" s="156">
        <v>6.83375536247863E-3</v>
      </c>
      <c r="AD57" s="154">
        <v>109.55626785658799</v>
      </c>
      <c r="AE57" s="154">
        <v>109.55626785658799</v>
      </c>
      <c r="AF57" s="154">
        <v>109.55626785658799</v>
      </c>
      <c r="AG57" s="154">
        <v>110.998483064441</v>
      </c>
      <c r="AH57" s="154">
        <v>107.18572922766501</v>
      </c>
      <c r="AI57" s="154">
        <v>109.05597496528701</v>
      </c>
      <c r="AJ57" s="154">
        <v>81.278246975576394</v>
      </c>
      <c r="AK57" s="154">
        <v>81.952301719356598</v>
      </c>
      <c r="AL57" s="154">
        <v>80.187046995557594</v>
      </c>
      <c r="AM57" s="154">
        <v>76.288853413466001</v>
      </c>
      <c r="AN57" s="154">
        <v>85.456187895212295</v>
      </c>
      <c r="AO57" s="154">
        <v>85.273181103818104</v>
      </c>
      <c r="AP57" s="154">
        <v>94.001528336938804</v>
      </c>
      <c r="AQ57" s="154">
        <v>107.747072179691</v>
      </c>
      <c r="AR57" s="154">
        <v>107.747072179691</v>
      </c>
      <c r="AS57" s="154">
        <v>107.747072179691</v>
      </c>
      <c r="AT57" s="154">
        <v>107.583017775012</v>
      </c>
      <c r="AU57" s="154">
        <v>106.90564542222999</v>
      </c>
      <c r="AV57" s="154">
        <v>107.95027863852199</v>
      </c>
      <c r="AW57" s="154">
        <v>82.337365898196794</v>
      </c>
      <c r="AX57" s="154">
        <v>85.601774819744904</v>
      </c>
      <c r="AY57" s="154">
        <v>80.275894318447499</v>
      </c>
      <c r="AZ57" s="154">
        <v>76.612827495539506</v>
      </c>
      <c r="BA57" s="154">
        <v>86.806684733514004</v>
      </c>
      <c r="BB57" s="154">
        <v>86.798557825644806</v>
      </c>
      <c r="BC57" s="154">
        <v>94.333888246096393</v>
      </c>
      <c r="BE57" s="157" t="e">
        <f>#N/A</f>
        <v>#N/A</v>
      </c>
      <c r="BF57" s="157" t="e">
        <f>#N/A</f>
        <v>#N/A</v>
      </c>
      <c r="BG57" s="157" t="e">
        <f>#N/A</f>
        <v>#N/A</v>
      </c>
      <c r="BH57" s="157" t="e">
        <f>#N/A</f>
        <v>#N/A</v>
      </c>
      <c r="BI57" s="157" t="e">
        <f>#N/A</f>
        <v>#N/A</v>
      </c>
      <c r="BJ57" s="157" t="e">
        <f>#N/A</f>
        <v>#N/A</v>
      </c>
      <c r="BK57" s="157" t="e">
        <f>#N/A</f>
        <v>#N/A</v>
      </c>
    </row>
    <row r="58" spans="1:63" x14ac:dyDescent="0.25">
      <c r="A58" s="152">
        <v>42095</v>
      </c>
      <c r="B58" t="s">
        <v>287</v>
      </c>
      <c r="C58">
        <v>2015</v>
      </c>
      <c r="D58" s="153">
        <v>148.72111204031299</v>
      </c>
      <c r="E58" s="153">
        <v>147.92598558110399</v>
      </c>
      <c r="F58" s="153">
        <v>150.61496378222699</v>
      </c>
      <c r="G58" s="153">
        <v>158.92799577082201</v>
      </c>
      <c r="H58" s="153">
        <v>140.240691850335</v>
      </c>
      <c r="I58" s="153">
        <v>138.91990823650499</v>
      </c>
      <c r="J58" s="154">
        <v>142.36858613572099</v>
      </c>
      <c r="K58" s="154">
        <v>138.03124120115999</v>
      </c>
      <c r="L58" s="154">
        <v>145.62416402391801</v>
      </c>
      <c r="M58" s="154">
        <v>152.126470587932</v>
      </c>
      <c r="N58" s="154">
        <v>134.144780586705</v>
      </c>
      <c r="O58" s="154">
        <v>134.859963088743</v>
      </c>
      <c r="P58" s="155">
        <v>5716.8594734124899</v>
      </c>
      <c r="Q58" s="155">
        <v>5716.8594734124899</v>
      </c>
      <c r="R58" s="155">
        <v>5716.8594734124899</v>
      </c>
      <c r="S58" s="155">
        <v>6837.2480331066999</v>
      </c>
      <c r="T58" s="155">
        <v>5534.5340077931296</v>
      </c>
      <c r="U58" s="155">
        <v>5257.6117770383798</v>
      </c>
      <c r="V58" s="154">
        <v>43.68</v>
      </c>
      <c r="W58" s="154">
        <v>54.21</v>
      </c>
      <c r="X58" s="154">
        <v>42.11</v>
      </c>
      <c r="Y58" s="154">
        <v>39.9</v>
      </c>
      <c r="Z58" s="154">
        <v>46.14</v>
      </c>
      <c r="AA58" s="154">
        <v>46.16</v>
      </c>
      <c r="AB58" s="154">
        <v>5.4466666666666699</v>
      </c>
      <c r="AC58" s="156">
        <v>6.7749445709284102E-3</v>
      </c>
      <c r="AD58" s="154">
        <v>110.57499852536</v>
      </c>
      <c r="AE58" s="154">
        <v>110.57499852536</v>
      </c>
      <c r="AF58" s="154">
        <v>110.57499852536</v>
      </c>
      <c r="AG58" s="154">
        <v>111.04294470638899</v>
      </c>
      <c r="AH58" s="154">
        <v>108.99181517756899</v>
      </c>
      <c r="AI58" s="154">
        <v>110.492149902676</v>
      </c>
      <c r="AJ58" s="154">
        <v>79.762611275964403</v>
      </c>
      <c r="AK58" s="154">
        <v>80.177481974486994</v>
      </c>
      <c r="AL58" s="154">
        <v>78.765489829319606</v>
      </c>
      <c r="AM58" s="154">
        <v>74.936613766550906</v>
      </c>
      <c r="AN58" s="154">
        <v>83.360433604335995</v>
      </c>
      <c r="AO58" s="154">
        <v>85.347138763058197</v>
      </c>
      <c r="AP58" s="154">
        <v>93.192558159460702</v>
      </c>
      <c r="AQ58" s="154">
        <v>108.746476812479</v>
      </c>
      <c r="AR58" s="154">
        <v>108.746476812479</v>
      </c>
      <c r="AS58" s="154">
        <v>108.746476812479</v>
      </c>
      <c r="AT58" s="154">
        <v>108.723233345956</v>
      </c>
      <c r="AU58" s="154">
        <v>107.64858337863301</v>
      </c>
      <c r="AV58" s="154">
        <v>108.89348193068901</v>
      </c>
      <c r="AW58" s="154">
        <v>81.424332344213695</v>
      </c>
      <c r="AX58" s="154">
        <v>84.1005731188759</v>
      </c>
      <c r="AY58" s="154">
        <v>79.588496609773202</v>
      </c>
      <c r="AZ58" s="154">
        <v>76.157385670015998</v>
      </c>
      <c r="BA58" s="154">
        <v>85.528455284552905</v>
      </c>
      <c r="BB58" s="154">
        <v>86.123694185079103</v>
      </c>
      <c r="BC58" s="154">
        <v>93.829996699281494</v>
      </c>
      <c r="BE58" s="157" t="e">
        <f>#N/A</f>
        <v>#N/A</v>
      </c>
      <c r="BF58" s="157" t="e">
        <f>#N/A</f>
        <v>#N/A</v>
      </c>
      <c r="BG58" s="157" t="e">
        <f>#N/A</f>
        <v>#N/A</v>
      </c>
      <c r="BH58" s="157" t="e">
        <f>#N/A</f>
        <v>#N/A</v>
      </c>
      <c r="BI58" s="157" t="e">
        <f>#N/A</f>
        <v>#N/A</v>
      </c>
      <c r="BJ58" s="157" t="e">
        <f>#N/A</f>
        <v>#N/A</v>
      </c>
      <c r="BK58" s="157" t="e">
        <f>#N/A</f>
        <v>#N/A</v>
      </c>
    </row>
    <row r="59" spans="1:63" x14ac:dyDescent="0.25">
      <c r="A59" s="152">
        <v>42186</v>
      </c>
      <c r="B59" t="s">
        <v>288</v>
      </c>
      <c r="C59">
        <v>2015</v>
      </c>
      <c r="D59" s="153">
        <v>146.472069041097</v>
      </c>
      <c r="E59" s="153">
        <v>143.59627229557799</v>
      </c>
      <c r="F59" s="153">
        <v>149.14794495702199</v>
      </c>
      <c r="G59" s="153">
        <v>155.870568498311</v>
      </c>
      <c r="H59" s="153">
        <v>137.66386741574399</v>
      </c>
      <c r="I59" s="153">
        <v>140.101482116076</v>
      </c>
      <c r="J59" s="154">
        <v>144.83789880095</v>
      </c>
      <c r="K59" s="154">
        <v>141.67699740175701</v>
      </c>
      <c r="L59" s="154">
        <v>147.63875178502801</v>
      </c>
      <c r="M59" s="154">
        <v>154.64785252931401</v>
      </c>
      <c r="N59" s="154">
        <v>135.997276379417</v>
      </c>
      <c r="O59" s="154">
        <v>138.121972924814</v>
      </c>
      <c r="P59" s="155">
        <v>5665.2092927207004</v>
      </c>
      <c r="Q59" s="155">
        <v>5665.2092927207004</v>
      </c>
      <c r="R59" s="155">
        <v>5665.2092927207004</v>
      </c>
      <c r="S59" s="155">
        <v>6719.1593662553696</v>
      </c>
      <c r="T59" s="155">
        <v>5505.8438865552298</v>
      </c>
      <c r="U59" s="155">
        <v>5234.5576222545296</v>
      </c>
      <c r="V59" s="154">
        <v>43.95</v>
      </c>
      <c r="W59" s="154">
        <v>55.34</v>
      </c>
      <c r="X59" s="154">
        <v>42.14</v>
      </c>
      <c r="Y59" s="154">
        <v>39.979999999999997</v>
      </c>
      <c r="Z59" s="154">
        <v>46.76</v>
      </c>
      <c r="AA59" s="154">
        <v>45.57</v>
      </c>
      <c r="AB59" s="154">
        <v>5.4466666666666699</v>
      </c>
      <c r="AC59" s="156">
        <v>6.7749445709284102E-3</v>
      </c>
      <c r="AD59" s="154">
        <v>109.57598522437</v>
      </c>
      <c r="AE59" s="154">
        <v>109.57598522437</v>
      </c>
      <c r="AF59" s="154">
        <v>109.57598522437</v>
      </c>
      <c r="AG59" s="154">
        <v>109.12508049550701</v>
      </c>
      <c r="AH59" s="154">
        <v>108.426819391659</v>
      </c>
      <c r="AI59" s="154">
        <v>110.007651762783</v>
      </c>
      <c r="AJ59" s="154">
        <v>80.255649395115299</v>
      </c>
      <c r="AK59" s="154">
        <v>81.8487705675726</v>
      </c>
      <c r="AL59" s="154">
        <v>78.821603927986899</v>
      </c>
      <c r="AM59" s="154">
        <v>75.086862616208094</v>
      </c>
      <c r="AN59" s="154">
        <v>84.480578139114698</v>
      </c>
      <c r="AO59" s="154">
        <v>84.256263289266897</v>
      </c>
      <c r="AP59" s="154">
        <v>93.192558159460702</v>
      </c>
      <c r="AQ59" s="154">
        <v>109.59915120363</v>
      </c>
      <c r="AR59" s="154">
        <v>109.59915120363</v>
      </c>
      <c r="AS59" s="154">
        <v>109.59915120363</v>
      </c>
      <c r="AT59" s="154">
        <v>109.70732155923</v>
      </c>
      <c r="AU59" s="154">
        <v>108.25015692065701</v>
      </c>
      <c r="AV59" s="154">
        <v>109.694018060838</v>
      </c>
      <c r="AW59" s="154">
        <v>80.817165030814905</v>
      </c>
      <c r="AX59" s="154">
        <v>82.6807173229802</v>
      </c>
      <c r="AY59" s="154">
        <v>79.279869067103107</v>
      </c>
      <c r="AZ59" s="154">
        <v>75.744201333458506</v>
      </c>
      <c r="BA59" s="154">
        <v>85.004516711833801</v>
      </c>
      <c r="BB59" s="154">
        <v>84.824812794675097</v>
      </c>
      <c r="BC59" s="154">
        <v>93.633893512282299</v>
      </c>
      <c r="BE59" s="157" t="e">
        <f>#N/A</f>
        <v>#N/A</v>
      </c>
      <c r="BF59" s="157" t="e">
        <f>#N/A</f>
        <v>#N/A</v>
      </c>
      <c r="BG59" s="157" t="e">
        <f>#N/A</f>
        <v>#N/A</v>
      </c>
      <c r="BH59" s="157" t="e">
        <f>#N/A</f>
        <v>#N/A</v>
      </c>
      <c r="BI59" s="157" t="e">
        <f>#N/A</f>
        <v>#N/A</v>
      </c>
      <c r="BJ59" s="157" t="e">
        <f>#N/A</f>
        <v>#N/A</v>
      </c>
      <c r="BK59" s="157" t="e">
        <f>#N/A</f>
        <v>#N/A</v>
      </c>
    </row>
    <row r="60" spans="1:63" x14ac:dyDescent="0.25">
      <c r="A60" s="152">
        <v>42278</v>
      </c>
      <c r="B60" t="s">
        <v>289</v>
      </c>
      <c r="C60">
        <v>2015</v>
      </c>
      <c r="D60" s="153">
        <v>148.587364402709</v>
      </c>
      <c r="E60" s="153">
        <v>148.17153294242399</v>
      </c>
      <c r="F60" s="153">
        <v>150.331190327462</v>
      </c>
      <c r="G60" s="153">
        <v>160.30284620391899</v>
      </c>
      <c r="H60" s="153">
        <v>138.82465611197401</v>
      </c>
      <c r="I60" s="153">
        <v>140.79729601774099</v>
      </c>
      <c r="J60" s="154">
        <v>146.784828790782</v>
      </c>
      <c r="K60" s="154">
        <v>145.46221362612701</v>
      </c>
      <c r="L60" s="154">
        <v>148.85361645255</v>
      </c>
      <c r="M60" s="154">
        <v>157.4517295428</v>
      </c>
      <c r="N60" s="154">
        <v>137.526473263122</v>
      </c>
      <c r="O60" s="154">
        <v>138.96770435708299</v>
      </c>
      <c r="P60" s="155">
        <v>5765.4514197212202</v>
      </c>
      <c r="Q60" s="155">
        <v>5765.4514197212202</v>
      </c>
      <c r="R60" s="155">
        <v>5765.4514197212202</v>
      </c>
      <c r="S60" s="155">
        <v>6836.3488511252799</v>
      </c>
      <c r="T60" s="155">
        <v>5595.7866786955701</v>
      </c>
      <c r="U60" s="155">
        <v>5321.1142076875703</v>
      </c>
      <c r="V60" s="154">
        <v>44.01</v>
      </c>
      <c r="W60" s="154">
        <v>54.48</v>
      </c>
      <c r="X60" s="154">
        <v>42.47</v>
      </c>
      <c r="Y60" s="154">
        <v>39.479999999999997</v>
      </c>
      <c r="Z60" s="154">
        <v>47.04</v>
      </c>
      <c r="AA60" s="154">
        <v>46.01</v>
      </c>
      <c r="AB60" s="154">
        <v>5.47</v>
      </c>
      <c r="AC60" s="156">
        <v>6.7874016932573198E-3</v>
      </c>
      <c r="AD60" s="154">
        <v>111.514859723002</v>
      </c>
      <c r="AE60" s="154">
        <v>111.514859723002</v>
      </c>
      <c r="AF60" s="154">
        <v>111.514859723002</v>
      </c>
      <c r="AG60" s="154">
        <v>111.028341197118</v>
      </c>
      <c r="AH60" s="154">
        <v>110.198066648196</v>
      </c>
      <c r="AI60" s="154">
        <v>111.82669501251399</v>
      </c>
      <c r="AJ60" s="154">
        <v>80.365213421593296</v>
      </c>
      <c r="AK60" s="154">
        <v>80.576816417082597</v>
      </c>
      <c r="AL60" s="154">
        <v>79.438859013327104</v>
      </c>
      <c r="AM60" s="154">
        <v>74.147807305850307</v>
      </c>
      <c r="AN60" s="154">
        <v>84.986449864498596</v>
      </c>
      <c r="AO60" s="154">
        <v>85.0697975409078</v>
      </c>
      <c r="AP60" s="154">
        <v>93.363911752834397</v>
      </c>
      <c r="AQ60" s="154">
        <v>110.30552783233</v>
      </c>
      <c r="AR60" s="154">
        <v>110.30552783233</v>
      </c>
      <c r="AS60" s="154">
        <v>110.30552783233</v>
      </c>
      <c r="AT60" s="154">
        <v>110.54871236586401</v>
      </c>
      <c r="AU60" s="154">
        <v>108.70060761127201</v>
      </c>
      <c r="AV60" s="154">
        <v>110.34561791081499</v>
      </c>
      <c r="AW60" s="154">
        <v>80.415430267062305</v>
      </c>
      <c r="AX60" s="154">
        <v>81.138842669624694</v>
      </c>
      <c r="AY60" s="154">
        <v>79.303249941547804</v>
      </c>
      <c r="AZ60" s="154">
        <v>75.115034275518795</v>
      </c>
      <c r="BA60" s="154">
        <v>84.5709123757904</v>
      </c>
      <c r="BB60" s="154">
        <v>84.986595174262703</v>
      </c>
      <c r="BC60" s="154">
        <v>93.437639102173705</v>
      </c>
      <c r="BE60" s="157" t="e">
        <f>#N/A</f>
        <v>#N/A</v>
      </c>
      <c r="BF60" s="157" t="e">
        <f>#N/A</f>
        <v>#N/A</v>
      </c>
      <c r="BG60" s="157" t="e">
        <f>#N/A</f>
        <v>#N/A</v>
      </c>
      <c r="BH60" s="157" t="e">
        <f>#N/A</f>
        <v>#N/A</v>
      </c>
      <c r="BI60" s="157" t="e">
        <f>#N/A</f>
        <v>#N/A</v>
      </c>
      <c r="BJ60" s="157" t="e">
        <f>#N/A</f>
        <v>#N/A</v>
      </c>
      <c r="BK60" s="157" t="e">
        <f>#N/A</f>
        <v>#N/A</v>
      </c>
    </row>
    <row r="61" spans="1:63" x14ac:dyDescent="0.25">
      <c r="A61" s="152">
        <v>42370</v>
      </c>
      <c r="B61" t="s">
        <v>290</v>
      </c>
      <c r="C61">
        <v>2016</v>
      </c>
      <c r="D61" s="153">
        <v>143.03205963294599</v>
      </c>
      <c r="E61" s="153">
        <v>145.33272806955199</v>
      </c>
      <c r="F61" s="153">
        <v>144.30833804825599</v>
      </c>
      <c r="G61" s="153">
        <v>157.53685004526099</v>
      </c>
      <c r="H61" s="153">
        <v>133.17203096544301</v>
      </c>
      <c r="I61" s="153">
        <v>135.17221708729701</v>
      </c>
      <c r="J61" s="154">
        <v>146.703151279266</v>
      </c>
      <c r="K61" s="154">
        <v>146.25662972216401</v>
      </c>
      <c r="L61" s="154">
        <v>148.60060927874201</v>
      </c>
      <c r="M61" s="154">
        <v>158.159565129578</v>
      </c>
      <c r="N61" s="154">
        <v>137.47531158587401</v>
      </c>
      <c r="O61" s="154">
        <v>138.747725864405</v>
      </c>
      <c r="P61" s="155">
        <v>5783.4610221992798</v>
      </c>
      <c r="Q61" s="155">
        <v>5783.4610221992798</v>
      </c>
      <c r="R61" s="155">
        <v>5783.4610221992798</v>
      </c>
      <c r="S61" s="155">
        <v>7041.1622157620704</v>
      </c>
      <c r="T61" s="155">
        <v>5586.8916102565299</v>
      </c>
      <c r="U61" s="155">
        <v>5289.7182207435199</v>
      </c>
      <c r="V61" s="154">
        <v>44.58</v>
      </c>
      <c r="W61" s="154">
        <v>54.16</v>
      </c>
      <c r="X61" s="154">
        <v>43.14</v>
      </c>
      <c r="Y61" s="154">
        <v>40.22</v>
      </c>
      <c r="Z61" s="154">
        <v>47.59</v>
      </c>
      <c r="AA61" s="154">
        <v>46.31</v>
      </c>
      <c r="AB61" s="154">
        <v>5.8333333333333304</v>
      </c>
      <c r="AC61" s="156">
        <v>6.9826108629466501E-3</v>
      </c>
      <c r="AD61" s="154">
        <v>111.86319988716301</v>
      </c>
      <c r="AE61" s="154">
        <v>111.86319988716301</v>
      </c>
      <c r="AF61" s="154">
        <v>111.86319988716301</v>
      </c>
      <c r="AG61" s="154">
        <v>114.35469106981</v>
      </c>
      <c r="AH61" s="154">
        <v>110.022895684582</v>
      </c>
      <c r="AI61" s="154">
        <v>111.166887814327</v>
      </c>
      <c r="AJ61" s="154">
        <v>81.406071673133994</v>
      </c>
      <c r="AK61" s="154">
        <v>80.103531151784097</v>
      </c>
      <c r="AL61" s="154">
        <v>80.692073883563197</v>
      </c>
      <c r="AM61" s="154">
        <v>75.537609165179802</v>
      </c>
      <c r="AN61" s="154">
        <v>85.980126467931299</v>
      </c>
      <c r="AO61" s="154">
        <v>85.624479985208495</v>
      </c>
      <c r="AP61" s="154">
        <v>96.049105957610195</v>
      </c>
      <c r="AQ61" s="154">
        <v>110.88226083997399</v>
      </c>
      <c r="AR61" s="154">
        <v>110.88226083997399</v>
      </c>
      <c r="AS61" s="154">
        <v>110.88226083997399</v>
      </c>
      <c r="AT61" s="154">
        <v>111.387764367206</v>
      </c>
      <c r="AU61" s="154">
        <v>109.40989922550099</v>
      </c>
      <c r="AV61" s="154">
        <v>110.873346123075</v>
      </c>
      <c r="AW61" s="154">
        <v>80.447386441451698</v>
      </c>
      <c r="AX61" s="154">
        <v>80.676650027731597</v>
      </c>
      <c r="AY61" s="154">
        <v>79.429506663549205</v>
      </c>
      <c r="AZ61" s="154">
        <v>74.927223213447306</v>
      </c>
      <c r="BA61" s="154">
        <v>84.7018970189702</v>
      </c>
      <c r="BB61" s="154">
        <v>85.074419894610301</v>
      </c>
      <c r="BC61" s="154">
        <v>93.949533507341499</v>
      </c>
      <c r="BE61" s="157" t="e">
        <f>#N/A</f>
        <v>#N/A</v>
      </c>
      <c r="BF61" s="157" t="e">
        <f>#N/A</f>
        <v>#N/A</v>
      </c>
      <c r="BG61" s="157" t="e">
        <f>#N/A</f>
        <v>#N/A</v>
      </c>
      <c r="BH61" s="157" t="e">
        <f>#N/A</f>
        <v>#N/A</v>
      </c>
      <c r="BI61" s="157" t="e">
        <f>#N/A</f>
        <v>#N/A</v>
      </c>
      <c r="BJ61" s="157" t="e">
        <f>#N/A</f>
        <v>#N/A</v>
      </c>
      <c r="BK61" s="157" t="e">
        <f>#N/A</f>
        <v>#N/A</v>
      </c>
    </row>
    <row r="62" spans="1:63" x14ac:dyDescent="0.25">
      <c r="A62" s="152">
        <v>42461</v>
      </c>
      <c r="B62" t="s">
        <v>291</v>
      </c>
      <c r="C62">
        <v>2016</v>
      </c>
      <c r="D62" s="153">
        <v>150.25741774515501</v>
      </c>
      <c r="E62" s="153">
        <v>155.68909142967499</v>
      </c>
      <c r="F62" s="153">
        <v>151.24622764524401</v>
      </c>
      <c r="G62" s="153">
        <v>163.795100572222</v>
      </c>
      <c r="H62" s="153">
        <v>141.480181731931</v>
      </c>
      <c r="I62" s="153">
        <v>141.125705880006</v>
      </c>
      <c r="J62" s="154">
        <v>147.08722770547701</v>
      </c>
      <c r="K62" s="154">
        <v>148.197406184307</v>
      </c>
      <c r="L62" s="154">
        <v>148.75842524449601</v>
      </c>
      <c r="M62" s="154">
        <v>159.37634132992801</v>
      </c>
      <c r="N62" s="154">
        <v>137.78518405627301</v>
      </c>
      <c r="O62" s="154">
        <v>139.29917527527999</v>
      </c>
      <c r="P62" s="155">
        <v>5785.1600413009801</v>
      </c>
      <c r="Q62" s="155">
        <v>5785.1600413009801</v>
      </c>
      <c r="R62" s="155">
        <v>5785.1600413009801</v>
      </c>
      <c r="S62" s="155">
        <v>6981.1364734422896</v>
      </c>
      <c r="T62" s="155">
        <v>5630.3451162744996</v>
      </c>
      <c r="U62" s="155">
        <v>5311.5631481903902</v>
      </c>
      <c r="V62" s="154">
        <v>44.26</v>
      </c>
      <c r="W62" s="154">
        <v>52.73</v>
      </c>
      <c r="X62" s="154">
        <v>42.93</v>
      </c>
      <c r="Y62" s="154">
        <v>39.99</v>
      </c>
      <c r="Z62" s="154">
        <v>47.07</v>
      </c>
      <c r="AA62" s="154">
        <v>46.44</v>
      </c>
      <c r="AB62" s="154">
        <v>5.3</v>
      </c>
      <c r="AC62" s="156">
        <v>6.6968647895127298E-3</v>
      </c>
      <c r="AD62" s="154">
        <v>111.896062166801</v>
      </c>
      <c r="AE62" s="154">
        <v>111.896062166801</v>
      </c>
      <c r="AF62" s="154">
        <v>111.896062166801</v>
      </c>
      <c r="AG62" s="154">
        <v>113.379820017437</v>
      </c>
      <c r="AH62" s="154">
        <v>110.878627439063</v>
      </c>
      <c r="AI62" s="154">
        <v>111.625973250915</v>
      </c>
      <c r="AJ62" s="154">
        <v>80.821730198584802</v>
      </c>
      <c r="AK62" s="154">
        <v>77.988537622481104</v>
      </c>
      <c r="AL62" s="154">
        <v>80.299275192892196</v>
      </c>
      <c r="AM62" s="154">
        <v>75.105643722415195</v>
      </c>
      <c r="AN62" s="154">
        <v>85.040650406504099</v>
      </c>
      <c r="AO62" s="154">
        <v>85.864842377738697</v>
      </c>
      <c r="AP62" s="154">
        <v>92.118533937641701</v>
      </c>
      <c r="AQ62" s="154">
        <v>111.21252675033401</v>
      </c>
      <c r="AR62" s="154">
        <v>111.21252675033401</v>
      </c>
      <c r="AS62" s="154">
        <v>111.21252675033401</v>
      </c>
      <c r="AT62" s="154">
        <v>111.971983194968</v>
      </c>
      <c r="AU62" s="154">
        <v>109.88160229087499</v>
      </c>
      <c r="AV62" s="154">
        <v>111.156801960135</v>
      </c>
      <c r="AW62" s="154">
        <v>80.712166172106805</v>
      </c>
      <c r="AX62" s="154">
        <v>80.1294139397301</v>
      </c>
      <c r="AY62" s="154">
        <v>79.812953004442406</v>
      </c>
      <c r="AZ62" s="154">
        <v>74.969480702413406</v>
      </c>
      <c r="BA62" s="154">
        <v>85.121951219512198</v>
      </c>
      <c r="BB62" s="154">
        <v>85.203845798280497</v>
      </c>
      <c r="BC62" s="154">
        <v>93.681027451886706</v>
      </c>
      <c r="BE62" s="157" t="e">
        <f>#N/A</f>
        <v>#N/A</v>
      </c>
      <c r="BF62" s="157" t="e">
        <f>#N/A</f>
        <v>#N/A</v>
      </c>
      <c r="BG62" s="157" t="e">
        <f>#N/A</f>
        <v>#N/A</v>
      </c>
      <c r="BH62" s="157" t="e">
        <f>#N/A</f>
        <v>#N/A</v>
      </c>
      <c r="BI62" s="157" t="e">
        <f>#N/A</f>
        <v>#N/A</v>
      </c>
      <c r="BJ62" s="157" t="e">
        <f>#N/A</f>
        <v>#N/A</v>
      </c>
      <c r="BK62" s="157" t="e">
        <f>#N/A</f>
        <v>#N/A</v>
      </c>
    </row>
    <row r="63" spans="1:63" x14ac:dyDescent="0.25">
      <c r="A63" s="152">
        <v>42552</v>
      </c>
      <c r="B63" t="s">
        <v>292</v>
      </c>
      <c r="C63">
        <v>2016</v>
      </c>
      <c r="D63" s="153">
        <v>153.13574137737999</v>
      </c>
      <c r="E63" s="153">
        <v>159.51164373802601</v>
      </c>
      <c r="F63" s="153">
        <v>154.027553376562</v>
      </c>
      <c r="G63" s="153">
        <v>163.59793388493301</v>
      </c>
      <c r="H63" s="153">
        <v>144.13390811918799</v>
      </c>
      <c r="I63" s="153">
        <v>150.34278068912101</v>
      </c>
      <c r="J63" s="154">
        <v>148.75314578954701</v>
      </c>
      <c r="K63" s="154">
        <v>152.17624904491899</v>
      </c>
      <c r="L63" s="154">
        <v>149.978327349381</v>
      </c>
      <c r="M63" s="154">
        <v>161.30818267658401</v>
      </c>
      <c r="N63" s="154">
        <v>139.402694232134</v>
      </c>
      <c r="O63" s="154">
        <v>141.85949991854099</v>
      </c>
      <c r="P63" s="155">
        <v>5739.62632937532</v>
      </c>
      <c r="Q63" s="155">
        <v>5739.62632937532</v>
      </c>
      <c r="R63" s="155">
        <v>5739.62632937532</v>
      </c>
      <c r="S63" s="155">
        <v>6868.6207001271096</v>
      </c>
      <c r="T63" s="155">
        <v>5607.73714248536</v>
      </c>
      <c r="U63" s="155">
        <v>5294.4837392947602</v>
      </c>
      <c r="V63" s="154">
        <v>44.68</v>
      </c>
      <c r="W63" s="154">
        <v>52.95</v>
      </c>
      <c r="X63" s="154">
        <v>43.37</v>
      </c>
      <c r="Y63" s="154">
        <v>40.85</v>
      </c>
      <c r="Z63" s="154">
        <v>47.72</v>
      </c>
      <c r="AA63" s="154">
        <v>45.06</v>
      </c>
      <c r="AB63" s="154">
        <v>4.8466666666666702</v>
      </c>
      <c r="AC63" s="156">
        <v>6.4579900656794396E-3</v>
      </c>
      <c r="AD63" s="154">
        <v>111.015353072507</v>
      </c>
      <c r="AE63" s="154">
        <v>111.015353072507</v>
      </c>
      <c r="AF63" s="154">
        <v>111.015353072507</v>
      </c>
      <c r="AG63" s="154">
        <v>111.552464517923</v>
      </c>
      <c r="AH63" s="154">
        <v>110.43340764326901</v>
      </c>
      <c r="AI63" s="154">
        <v>111.267038303267</v>
      </c>
      <c r="AJ63" s="154">
        <v>81.588678383930599</v>
      </c>
      <c r="AK63" s="154">
        <v>78.313921242373794</v>
      </c>
      <c r="AL63" s="154">
        <v>81.122281973345807</v>
      </c>
      <c r="AM63" s="154">
        <v>76.720818856230593</v>
      </c>
      <c r="AN63" s="154">
        <v>86.214995483288206</v>
      </c>
      <c r="AO63" s="154">
        <v>83.313303133955799</v>
      </c>
      <c r="AP63" s="154">
        <v>88.832699439573005</v>
      </c>
      <c r="AQ63" s="154">
        <v>111.572368712368</v>
      </c>
      <c r="AR63" s="154">
        <v>111.572368712368</v>
      </c>
      <c r="AS63" s="154">
        <v>111.572368712368</v>
      </c>
      <c r="AT63" s="154">
        <v>112.578829200572</v>
      </c>
      <c r="AU63" s="154">
        <v>110.383249353778</v>
      </c>
      <c r="AV63" s="154">
        <v>111.471648595256</v>
      </c>
      <c r="AW63" s="154">
        <v>81.045423419310694</v>
      </c>
      <c r="AX63" s="154">
        <v>79.245701608430394</v>
      </c>
      <c r="AY63" s="154">
        <v>80.388122515782101</v>
      </c>
      <c r="AZ63" s="154">
        <v>75.377969762418999</v>
      </c>
      <c r="BA63" s="154">
        <v>85.5555555555555</v>
      </c>
      <c r="BB63" s="154">
        <v>84.968105759452698</v>
      </c>
      <c r="BC63" s="154">
        <v>92.591062771914807</v>
      </c>
      <c r="BE63" s="157" t="e">
        <f>#N/A</f>
        <v>#N/A</v>
      </c>
      <c r="BF63" s="157" t="e">
        <f>#N/A</f>
        <v>#N/A</v>
      </c>
      <c r="BG63" s="157" t="e">
        <f>#N/A</f>
        <v>#N/A</v>
      </c>
      <c r="BH63" s="157" t="e">
        <f>#N/A</f>
        <v>#N/A</v>
      </c>
      <c r="BI63" s="157" t="e">
        <f>#N/A</f>
        <v>#N/A</v>
      </c>
      <c r="BJ63" s="157" t="e">
        <f>#N/A</f>
        <v>#N/A</v>
      </c>
      <c r="BK63" s="157" t="e">
        <f>#N/A</f>
        <v>#N/A</v>
      </c>
    </row>
    <row r="64" spans="1:63" x14ac:dyDescent="0.25">
      <c r="A64" s="152">
        <v>42644</v>
      </c>
      <c r="B64" t="s">
        <v>293</v>
      </c>
      <c r="C64">
        <v>2016</v>
      </c>
      <c r="D64" s="153">
        <v>162.57181073165</v>
      </c>
      <c r="E64" s="153">
        <v>172.342094046357</v>
      </c>
      <c r="F64" s="153">
        <v>163.16591181254901</v>
      </c>
      <c r="G64" s="153">
        <v>175.05570616767801</v>
      </c>
      <c r="H64" s="153">
        <v>152.76068773580701</v>
      </c>
      <c r="I64" s="153">
        <v>157.13966592710599</v>
      </c>
      <c r="J64" s="154">
        <v>152.24925737178299</v>
      </c>
      <c r="K64" s="154">
        <v>158.218889320903</v>
      </c>
      <c r="L64" s="154">
        <v>153.18700772065199</v>
      </c>
      <c r="M64" s="154">
        <v>164.99639766752401</v>
      </c>
      <c r="N64" s="154">
        <v>142.88670213809201</v>
      </c>
      <c r="O64" s="154">
        <v>145.94509239588299</v>
      </c>
      <c r="P64" s="155">
        <v>5873.5090345895696</v>
      </c>
      <c r="Q64" s="155">
        <v>5873.5090345895696</v>
      </c>
      <c r="R64" s="155">
        <v>5873.5090345895696</v>
      </c>
      <c r="S64" s="155">
        <v>7027.0892970037203</v>
      </c>
      <c r="T64" s="155">
        <v>5730.8833532081098</v>
      </c>
      <c r="U64" s="155">
        <v>5411.8142016051097</v>
      </c>
      <c r="V64" s="154">
        <v>44.45</v>
      </c>
      <c r="W64" s="154">
        <v>51.76</v>
      </c>
      <c r="X64" s="154">
        <v>43.24</v>
      </c>
      <c r="Y64" s="154">
        <v>40.31</v>
      </c>
      <c r="Z64" s="154">
        <v>47.49</v>
      </c>
      <c r="AA64" s="154">
        <v>45.48</v>
      </c>
      <c r="AB64" s="154">
        <v>4.46</v>
      </c>
      <c r="AC64" s="156">
        <v>6.2572587773368398E-3</v>
      </c>
      <c r="AD64" s="154">
        <v>113.604900707968</v>
      </c>
      <c r="AE64" s="154">
        <v>113.604900707968</v>
      </c>
      <c r="AF64" s="154">
        <v>113.604900707968</v>
      </c>
      <c r="AG64" s="154">
        <v>114.126134444107</v>
      </c>
      <c r="AH64" s="154">
        <v>112.85853124355999</v>
      </c>
      <c r="AI64" s="154">
        <v>113.732814701282</v>
      </c>
      <c r="AJ64" s="154">
        <v>81.168682949098397</v>
      </c>
      <c r="AK64" s="154">
        <v>76.553891662044805</v>
      </c>
      <c r="AL64" s="154">
        <v>80.879120879120904</v>
      </c>
      <c r="AM64" s="154">
        <v>75.706639121044205</v>
      </c>
      <c r="AN64" s="154">
        <v>85.799457994579896</v>
      </c>
      <c r="AO64" s="154">
        <v>84.089858555976704</v>
      </c>
      <c r="AP64" s="154">
        <v>86.071545888064804</v>
      </c>
      <c r="AQ64" s="154">
        <v>112.09487895861</v>
      </c>
      <c r="AR64" s="154">
        <v>112.09487895861</v>
      </c>
      <c r="AS64" s="154">
        <v>112.09487895861</v>
      </c>
      <c r="AT64" s="154">
        <v>113.353277512319</v>
      </c>
      <c r="AU64" s="154">
        <v>111.04836550261901</v>
      </c>
      <c r="AV64" s="154">
        <v>111.948178517448</v>
      </c>
      <c r="AW64" s="154">
        <v>81.246290801186902</v>
      </c>
      <c r="AX64" s="154">
        <v>78.239970419670897</v>
      </c>
      <c r="AY64" s="154">
        <v>80.748187982230505</v>
      </c>
      <c r="AZ64" s="154">
        <v>75.767677716217506</v>
      </c>
      <c r="BA64" s="154">
        <v>85.758807588075896</v>
      </c>
      <c r="BB64" s="154">
        <v>84.723121013219895</v>
      </c>
      <c r="BC64" s="154">
        <v>90.767971305722398</v>
      </c>
      <c r="BE64" s="157" t="e">
        <f>#N/A</f>
        <v>#N/A</v>
      </c>
      <c r="BF64" s="157" t="e">
        <f>#N/A</f>
        <v>#N/A</v>
      </c>
      <c r="BG64" s="157" t="e">
        <f>#N/A</f>
        <v>#N/A</v>
      </c>
      <c r="BH64" s="157" t="e">
        <f>#N/A</f>
        <v>#N/A</v>
      </c>
      <c r="BI64" s="157" t="e">
        <f>#N/A</f>
        <v>#N/A</v>
      </c>
      <c r="BJ64" s="157" t="e">
        <f>#N/A</f>
        <v>#N/A</v>
      </c>
      <c r="BK64" s="157" t="e">
        <f>#N/A</f>
        <v>#N/A</v>
      </c>
    </row>
    <row r="65" spans="1:63" x14ac:dyDescent="0.25">
      <c r="A65" s="152">
        <v>42736</v>
      </c>
      <c r="B65" t="s">
        <v>294</v>
      </c>
      <c r="C65">
        <v>2017</v>
      </c>
      <c r="D65" s="153">
        <v>168.90443648673099</v>
      </c>
      <c r="E65" s="153">
        <v>183.00448509866399</v>
      </c>
      <c r="F65" s="153">
        <v>168.89212362258201</v>
      </c>
      <c r="G65" s="153">
        <v>182.98930564284601</v>
      </c>
      <c r="H65" s="153">
        <v>155.49587618507601</v>
      </c>
      <c r="I65" s="153">
        <v>167.036699232328</v>
      </c>
      <c r="J65" s="154">
        <v>158.71735158522901</v>
      </c>
      <c r="K65" s="154">
        <v>167.63682857818</v>
      </c>
      <c r="L65" s="154">
        <v>159.33295411423401</v>
      </c>
      <c r="M65" s="154">
        <v>171.35951156691999</v>
      </c>
      <c r="N65" s="154">
        <v>148.46766344300099</v>
      </c>
      <c r="O65" s="154">
        <v>153.91121293213999</v>
      </c>
      <c r="P65" s="155">
        <v>6052.2458440888004</v>
      </c>
      <c r="Q65" s="155">
        <v>6052.2458440888004</v>
      </c>
      <c r="R65" s="155">
        <v>6052.2458440888004</v>
      </c>
      <c r="S65" s="155">
        <v>7289.7609405287503</v>
      </c>
      <c r="T65" s="155">
        <v>5832.6908650197101</v>
      </c>
      <c r="U65" s="155">
        <v>5543.6840953623896</v>
      </c>
      <c r="V65" s="154">
        <v>44.5</v>
      </c>
      <c r="W65" s="154">
        <v>50.7</v>
      </c>
      <c r="X65" s="154">
        <v>43.45</v>
      </c>
      <c r="Y65" s="154">
        <v>40.380000000000003</v>
      </c>
      <c r="Z65" s="154">
        <v>47.93</v>
      </c>
      <c r="AA65" s="154">
        <v>44.24</v>
      </c>
      <c r="AB65" s="154">
        <v>4.3466666666666702</v>
      </c>
      <c r="AC65" s="156">
        <v>6.1989620300193799E-3</v>
      </c>
      <c r="AD65" s="154">
        <v>117.062012525867</v>
      </c>
      <c r="AE65" s="154">
        <v>117.062012525867</v>
      </c>
      <c r="AF65" s="154">
        <v>117.062012525867</v>
      </c>
      <c r="AG65" s="154">
        <v>118.392153849379</v>
      </c>
      <c r="AH65" s="154">
        <v>114.863430932574</v>
      </c>
      <c r="AI65" s="154">
        <v>116.50414675974901</v>
      </c>
      <c r="AJ65" s="154">
        <v>81.259986304496707</v>
      </c>
      <c r="AK65" s="154">
        <v>74.986134220743196</v>
      </c>
      <c r="AL65" s="154">
        <v>81.271919569791905</v>
      </c>
      <c r="AM65" s="154">
        <v>75.838106864494307</v>
      </c>
      <c r="AN65" s="154">
        <v>86.594399277326104</v>
      </c>
      <c r="AO65" s="154">
        <v>81.797171119534099</v>
      </c>
      <c r="AP65" s="154">
        <v>85.269646631471304</v>
      </c>
      <c r="AQ65" s="154">
        <v>113.394582118286</v>
      </c>
      <c r="AR65" s="154">
        <v>113.394582118286</v>
      </c>
      <c r="AS65" s="154">
        <v>113.394582118286</v>
      </c>
      <c r="AT65" s="154">
        <v>114.36264320721099</v>
      </c>
      <c r="AU65" s="154">
        <v>112.258499314617</v>
      </c>
      <c r="AV65" s="154">
        <v>113.282493253803</v>
      </c>
      <c r="AW65" s="154">
        <v>81.209769459027598</v>
      </c>
      <c r="AX65" s="154">
        <v>76.9606211869107</v>
      </c>
      <c r="AY65" s="154">
        <v>80.893149403787703</v>
      </c>
      <c r="AZ65" s="154">
        <v>75.842802141046107</v>
      </c>
      <c r="BA65" s="154">
        <v>85.912375790424605</v>
      </c>
      <c r="BB65" s="154">
        <v>83.766293796801307</v>
      </c>
      <c r="BC65" s="154">
        <v>88.073106474187696</v>
      </c>
      <c r="BE65" s="157" t="e">
        <f>#N/A</f>
        <v>#N/A</v>
      </c>
      <c r="BF65" s="157" t="e">
        <f>#N/A</f>
        <v>#N/A</v>
      </c>
      <c r="BG65" s="157" t="e">
        <f>#N/A</f>
        <v>#N/A</v>
      </c>
      <c r="BH65" s="157" t="e">
        <f>#N/A</f>
        <v>#N/A</v>
      </c>
      <c r="BI65" s="157" t="e">
        <f>#N/A</f>
        <v>#N/A</v>
      </c>
      <c r="BJ65" s="157" t="e">
        <f>#N/A</f>
        <v>#N/A</v>
      </c>
      <c r="BK65" s="157" t="e">
        <f>#N/A</f>
        <v>#N/A</v>
      </c>
    </row>
    <row r="66" spans="1:63" x14ac:dyDescent="0.25">
      <c r="A66" s="152">
        <v>42826</v>
      </c>
      <c r="B66" t="s">
        <v>295</v>
      </c>
      <c r="C66">
        <v>2017</v>
      </c>
      <c r="D66" s="153">
        <v>167.41911736881099</v>
      </c>
      <c r="E66" s="153">
        <v>180.18530367280499</v>
      </c>
      <c r="F66" s="153">
        <v>167.59868960860101</v>
      </c>
      <c r="G66" s="153">
        <v>182.92345032512699</v>
      </c>
      <c r="H66" s="153">
        <v>154.274479676672</v>
      </c>
      <c r="I66" s="153">
        <v>163.179963330638</v>
      </c>
      <c r="J66" s="154">
        <v>163.00777649114301</v>
      </c>
      <c r="K66" s="154">
        <v>173.76088163896301</v>
      </c>
      <c r="L66" s="154">
        <v>163.421069605074</v>
      </c>
      <c r="M66" s="154">
        <v>176.14159900514599</v>
      </c>
      <c r="N66" s="154">
        <v>151.666237929186</v>
      </c>
      <c r="O66" s="154">
        <v>159.42477729479799</v>
      </c>
      <c r="P66" s="155">
        <v>6097.43975219411</v>
      </c>
      <c r="Q66" s="155">
        <v>6097.43975219411</v>
      </c>
      <c r="R66" s="155">
        <v>6097.43975219411</v>
      </c>
      <c r="S66" s="155">
        <v>7279.4481452701402</v>
      </c>
      <c r="T66" s="155">
        <v>5920.2101287619498</v>
      </c>
      <c r="U66" s="155">
        <v>5606.4980737873602</v>
      </c>
      <c r="V66" s="154">
        <v>46.13</v>
      </c>
      <c r="W66" s="154">
        <v>52.91</v>
      </c>
      <c r="X66" s="154">
        <v>44.99</v>
      </c>
      <c r="Y66" s="154">
        <v>41.14</v>
      </c>
      <c r="Z66" s="154">
        <v>50.01</v>
      </c>
      <c r="AA66" s="154">
        <v>46.71</v>
      </c>
      <c r="AB66" s="154">
        <v>4.1100000000000003</v>
      </c>
      <c r="AC66" s="156">
        <v>6.0780252300964097E-3</v>
      </c>
      <c r="AD66" s="154">
        <v>117.936149164233</v>
      </c>
      <c r="AE66" s="154">
        <v>117.936149164233</v>
      </c>
      <c r="AF66" s="154">
        <v>117.936149164233</v>
      </c>
      <c r="AG66" s="154">
        <v>118.22466494914801</v>
      </c>
      <c r="AH66" s="154">
        <v>116.586951540603</v>
      </c>
      <c r="AI66" s="154">
        <v>117.824223595856</v>
      </c>
      <c r="AJ66" s="154">
        <v>84.236475690481598</v>
      </c>
      <c r="AK66" s="154">
        <v>78.254760584211496</v>
      </c>
      <c r="AL66" s="154">
        <v>84.152443301379506</v>
      </c>
      <c r="AM66" s="154">
        <v>77.265470936238103</v>
      </c>
      <c r="AN66" s="154">
        <v>90.352303523035204</v>
      </c>
      <c r="AO66" s="154">
        <v>86.364056577609304</v>
      </c>
      <c r="AP66" s="154">
        <v>83.606103905409299</v>
      </c>
      <c r="AQ66" s="154">
        <v>114.904603867644</v>
      </c>
      <c r="AR66" s="154">
        <v>114.904603867644</v>
      </c>
      <c r="AS66" s="154">
        <v>114.904603867644</v>
      </c>
      <c r="AT66" s="154">
        <v>115.573854440139</v>
      </c>
      <c r="AU66" s="154">
        <v>113.68558034000201</v>
      </c>
      <c r="AV66" s="154">
        <v>114.832055840039</v>
      </c>
      <c r="AW66" s="154">
        <v>82.063455832001793</v>
      </c>
      <c r="AX66" s="154">
        <v>77.027176927343305</v>
      </c>
      <c r="AY66" s="154">
        <v>81.856441430909499</v>
      </c>
      <c r="AZ66" s="154">
        <v>76.382758944501802</v>
      </c>
      <c r="BA66" s="154">
        <v>87.240289069557406</v>
      </c>
      <c r="BB66" s="154">
        <v>83.891097346769001</v>
      </c>
      <c r="BC66" s="154">
        <v>85.944998966129603</v>
      </c>
      <c r="BE66" s="157" t="e">
        <f>#N/A</f>
        <v>#N/A</v>
      </c>
      <c r="BF66" s="157" t="e">
        <f>#N/A</f>
        <v>#N/A</v>
      </c>
      <c r="BG66" s="157" t="e">
        <f>#N/A</f>
        <v>#N/A</v>
      </c>
      <c r="BH66" s="157" t="e">
        <f>#N/A</f>
        <v>#N/A</v>
      </c>
      <c r="BI66" s="157" t="e">
        <f>#N/A</f>
        <v>#N/A</v>
      </c>
      <c r="BJ66" s="157" t="e">
        <f>#N/A</f>
        <v>#N/A</v>
      </c>
      <c r="BK66" s="157" t="e">
        <f>#N/A</f>
        <v>#N/A</v>
      </c>
    </row>
    <row r="67" spans="1:63" x14ac:dyDescent="0.25">
      <c r="A67" s="152">
        <v>42917</v>
      </c>
      <c r="B67" t="s">
        <v>296</v>
      </c>
      <c r="C67">
        <v>2017</v>
      </c>
      <c r="D67" s="153">
        <v>166.370731238834</v>
      </c>
      <c r="E67" s="153">
        <v>178.08550820466701</v>
      </c>
      <c r="F67" s="153">
        <v>166.67192725352999</v>
      </c>
      <c r="G67" s="153">
        <v>174.90257552188299</v>
      </c>
      <c r="H67" s="153">
        <v>156.52641089587999</v>
      </c>
      <c r="I67" s="153">
        <v>165.03854491158799</v>
      </c>
      <c r="J67" s="154">
        <v>166.31652395650701</v>
      </c>
      <c r="K67" s="154">
        <v>178.40434775562301</v>
      </c>
      <c r="L67" s="154">
        <v>166.58216307431599</v>
      </c>
      <c r="M67" s="154">
        <v>178.96775941438401</v>
      </c>
      <c r="N67" s="154">
        <v>154.764363623359</v>
      </c>
      <c r="O67" s="154">
        <v>163.098718350415</v>
      </c>
      <c r="P67" s="155">
        <v>6076.0321115126499</v>
      </c>
      <c r="Q67" s="155">
        <v>6076.0321115126499</v>
      </c>
      <c r="R67" s="155">
        <v>6076.0321115126499</v>
      </c>
      <c r="S67" s="155">
        <v>7193.5979969378204</v>
      </c>
      <c r="T67" s="155">
        <v>5922.3497990958303</v>
      </c>
      <c r="U67" s="155">
        <v>5613.0285119738501</v>
      </c>
      <c r="V67" s="154">
        <v>46.4</v>
      </c>
      <c r="W67" s="154">
        <v>53.51</v>
      </c>
      <c r="X67" s="154">
        <v>45.22</v>
      </c>
      <c r="Y67" s="154">
        <v>42.65</v>
      </c>
      <c r="Z67" s="154">
        <v>49.46</v>
      </c>
      <c r="AA67" s="154">
        <v>46.38</v>
      </c>
      <c r="AB67" s="154">
        <v>4.0733333333333297</v>
      </c>
      <c r="AC67" s="156">
        <v>6.0593862592003703E-3</v>
      </c>
      <c r="AD67" s="154">
        <v>117.522084440797</v>
      </c>
      <c r="AE67" s="154">
        <v>117.522084440797</v>
      </c>
      <c r="AF67" s="154">
        <v>117.522084440797</v>
      </c>
      <c r="AG67" s="154">
        <v>116.830382742602</v>
      </c>
      <c r="AH67" s="154">
        <v>116.629088160099</v>
      </c>
      <c r="AI67" s="154">
        <v>117.961465025165</v>
      </c>
      <c r="AJ67" s="154">
        <v>84.729513809632493</v>
      </c>
      <c r="AK67" s="154">
        <v>79.142170456646298</v>
      </c>
      <c r="AL67" s="154">
        <v>84.582651391162003</v>
      </c>
      <c r="AM67" s="154">
        <v>80.101417973518593</v>
      </c>
      <c r="AN67" s="154">
        <v>89.3586269196025</v>
      </c>
      <c r="AO67" s="154">
        <v>85.753905888878606</v>
      </c>
      <c r="AP67" s="154">
        <v>83.349716069158205</v>
      </c>
      <c r="AQ67" s="154">
        <v>116.531286709716</v>
      </c>
      <c r="AR67" s="154">
        <v>116.531286709716</v>
      </c>
      <c r="AS67" s="154">
        <v>116.531286709716</v>
      </c>
      <c r="AT67" s="154">
        <v>116.893333996309</v>
      </c>
      <c r="AU67" s="154">
        <v>115.234500469209</v>
      </c>
      <c r="AV67" s="154">
        <v>116.505662520513</v>
      </c>
      <c r="AW67" s="154">
        <v>82.848664688427306</v>
      </c>
      <c r="AX67" s="154">
        <v>77.234239230911498</v>
      </c>
      <c r="AY67" s="154">
        <v>82.721533785363604</v>
      </c>
      <c r="AZ67" s="154">
        <v>77.227908723823802</v>
      </c>
      <c r="BA67" s="154">
        <v>88.026196928635997</v>
      </c>
      <c r="BB67" s="154">
        <v>84.5012480354997</v>
      </c>
      <c r="BC67" s="154">
        <v>84.574253123525907</v>
      </c>
      <c r="BE67" s="157" t="e">
        <f>#N/A</f>
        <v>#N/A</v>
      </c>
      <c r="BF67" s="157" t="e">
        <f>#N/A</f>
        <v>#N/A</v>
      </c>
      <c r="BG67" s="157" t="e">
        <f>#N/A</f>
        <v>#N/A</v>
      </c>
      <c r="BH67" s="157" t="e">
        <f>#N/A</f>
        <v>#N/A</v>
      </c>
      <c r="BI67" s="157" t="e">
        <f>#N/A</f>
        <v>#N/A</v>
      </c>
      <c r="BJ67" s="157" t="e">
        <f>#N/A</f>
        <v>#N/A</v>
      </c>
      <c r="BK67" s="157" t="e">
        <f>#N/A</f>
        <v>#N/A</v>
      </c>
    </row>
    <row r="68" spans="1:63" x14ac:dyDescent="0.25">
      <c r="A68" s="152">
        <v>43009</v>
      </c>
      <c r="B68" t="s">
        <v>297</v>
      </c>
      <c r="C68">
        <v>2017</v>
      </c>
      <c r="D68" s="153">
        <v>166.55213345360301</v>
      </c>
      <c r="E68" s="153">
        <v>181.93065128855801</v>
      </c>
      <c r="F68" s="153">
        <v>166.29109332401001</v>
      </c>
      <c r="G68" s="153">
        <v>174.09884017006499</v>
      </c>
      <c r="H68" s="153">
        <v>156.63600318994</v>
      </c>
      <c r="I68" s="153">
        <v>166.699689149839</v>
      </c>
      <c r="J68" s="154">
        <v>167.31160463699501</v>
      </c>
      <c r="K68" s="154">
        <v>180.801487066173</v>
      </c>
      <c r="L68" s="154">
        <v>167.36345845218099</v>
      </c>
      <c r="M68" s="154">
        <v>178.72854291498001</v>
      </c>
      <c r="N68" s="154">
        <v>155.73319248689199</v>
      </c>
      <c r="O68" s="154">
        <v>165.48872415609799</v>
      </c>
      <c r="P68" s="155">
        <v>6176.61404233351</v>
      </c>
      <c r="Q68" s="155">
        <v>6176.61404233351</v>
      </c>
      <c r="R68" s="155">
        <v>6176.61404233351</v>
      </c>
      <c r="S68" s="155">
        <v>7310.8602855021099</v>
      </c>
      <c r="T68" s="155">
        <v>6012.3514302671401</v>
      </c>
      <c r="U68" s="155">
        <v>5699.4492319739002</v>
      </c>
      <c r="V68" s="154">
        <v>47.89</v>
      </c>
      <c r="W68" s="154">
        <v>54.12</v>
      </c>
      <c r="X68" s="154">
        <v>46.83</v>
      </c>
      <c r="Y68" s="154">
        <v>44.26</v>
      </c>
      <c r="Z68" s="154">
        <v>51</v>
      </c>
      <c r="AA68" s="154">
        <v>47.39</v>
      </c>
      <c r="AB68" s="154">
        <v>3.88</v>
      </c>
      <c r="AC68" s="156">
        <v>5.9615461536149401E-3</v>
      </c>
      <c r="AD68" s="154">
        <v>119.467531395356</v>
      </c>
      <c r="AE68" s="154">
        <v>119.467531395356</v>
      </c>
      <c r="AF68" s="154">
        <v>119.467531395356</v>
      </c>
      <c r="AG68" s="154">
        <v>118.73482584048899</v>
      </c>
      <c r="AH68" s="154">
        <v>118.401494136192</v>
      </c>
      <c r="AI68" s="154">
        <v>119.777652973969</v>
      </c>
      <c r="AJ68" s="154">
        <v>87.450353800502199</v>
      </c>
      <c r="AK68" s="154">
        <v>80.044370493621699</v>
      </c>
      <c r="AL68" s="154">
        <v>87.594108019639904</v>
      </c>
      <c r="AM68" s="154">
        <v>83.125176072870701</v>
      </c>
      <c r="AN68" s="154">
        <v>92.140921409214101</v>
      </c>
      <c r="AO68" s="154">
        <v>87.621336784690797</v>
      </c>
      <c r="AP68" s="154">
        <v>82.003879267891406</v>
      </c>
      <c r="AQ68" s="154">
        <v>117.996944381563</v>
      </c>
      <c r="AR68" s="154">
        <v>117.996944381563</v>
      </c>
      <c r="AS68" s="154">
        <v>117.996944381563</v>
      </c>
      <c r="AT68" s="154">
        <v>118.04550684540401</v>
      </c>
      <c r="AU68" s="154">
        <v>116.620241192367</v>
      </c>
      <c r="AV68" s="154">
        <v>118.01687208868501</v>
      </c>
      <c r="AW68" s="154">
        <v>84.419082401278303</v>
      </c>
      <c r="AX68" s="154">
        <v>78.106858938805701</v>
      </c>
      <c r="AY68" s="154">
        <v>84.400280570493294</v>
      </c>
      <c r="AZ68" s="154">
        <v>79.082542961780504</v>
      </c>
      <c r="BA68" s="154">
        <v>89.611562782294499</v>
      </c>
      <c r="BB68" s="154">
        <v>85.384117592678194</v>
      </c>
      <c r="BC68" s="154">
        <v>83.557336468482504</v>
      </c>
      <c r="BE68" s="157" t="e">
        <f>#N/A</f>
        <v>#N/A</v>
      </c>
      <c r="BF68" s="157" t="e">
        <f>#N/A</f>
        <v>#N/A</v>
      </c>
      <c r="BG68" s="157" t="e">
        <f>#N/A</f>
        <v>#N/A</v>
      </c>
      <c r="BH68" s="157" t="e">
        <f>#N/A</f>
        <v>#N/A</v>
      </c>
      <c r="BI68" s="157" t="e">
        <f>#N/A</f>
        <v>#N/A</v>
      </c>
      <c r="BJ68" s="157" t="e">
        <f>#N/A</f>
        <v>#N/A</v>
      </c>
      <c r="BK68" s="157" t="e">
        <f>#N/A</f>
        <v>#N/A</v>
      </c>
    </row>
    <row r="69" spans="1:63" x14ac:dyDescent="0.25">
      <c r="A69" s="152">
        <v>43101</v>
      </c>
      <c r="B69" t="s">
        <v>298</v>
      </c>
      <c r="C69">
        <v>2018</v>
      </c>
      <c r="D69" s="153">
        <v>164.01036394149099</v>
      </c>
      <c r="E69" s="153">
        <v>181.02070308497599</v>
      </c>
      <c r="F69" s="153">
        <v>163.473950138139</v>
      </c>
      <c r="G69" s="153">
        <v>172.997555847097</v>
      </c>
      <c r="H69" s="153">
        <v>151.46332701744501</v>
      </c>
      <c r="I69" s="153">
        <v>169.74840142444199</v>
      </c>
      <c r="J69" s="154">
        <v>166.08808650068499</v>
      </c>
      <c r="K69" s="154">
        <v>180.30554156275099</v>
      </c>
      <c r="L69" s="154">
        <v>166.00891508107</v>
      </c>
      <c r="M69" s="154">
        <v>176.23060546604299</v>
      </c>
      <c r="N69" s="154">
        <v>154.72505519498401</v>
      </c>
      <c r="O69" s="154">
        <v>166.166649704127</v>
      </c>
      <c r="P69" s="155">
        <v>6310.1569437274102</v>
      </c>
      <c r="Q69" s="155">
        <v>6310.1569437274102</v>
      </c>
      <c r="R69" s="155">
        <v>6310.1569437274102</v>
      </c>
      <c r="S69" s="155">
        <v>7569.9288347239599</v>
      </c>
      <c r="T69" s="155">
        <v>6071.13892414154</v>
      </c>
      <c r="U69" s="155">
        <v>5814.1810960073999</v>
      </c>
      <c r="V69" s="154">
        <v>48.38</v>
      </c>
      <c r="W69" s="154">
        <v>54.11</v>
      </c>
      <c r="X69" s="154">
        <v>47.39</v>
      </c>
      <c r="Y69" s="154">
        <v>44.91</v>
      </c>
      <c r="Z69" s="154">
        <v>51.86</v>
      </c>
      <c r="AA69" s="154">
        <v>46.23</v>
      </c>
      <c r="AB69" s="154">
        <v>4.1966666666666699</v>
      </c>
      <c r="AC69" s="156">
        <v>6.1221855497173103E-3</v>
      </c>
      <c r="AD69" s="154">
        <v>122.050506574889</v>
      </c>
      <c r="AE69" s="154">
        <v>122.050506574889</v>
      </c>
      <c r="AF69" s="154">
        <v>122.050506574889</v>
      </c>
      <c r="AG69" s="154">
        <v>122.942327813082</v>
      </c>
      <c r="AH69" s="154">
        <v>119.559198770058</v>
      </c>
      <c r="AI69" s="154">
        <v>122.188818129746</v>
      </c>
      <c r="AJ69" s="154">
        <v>88.345126683405596</v>
      </c>
      <c r="AK69" s="154">
        <v>80.029580329081199</v>
      </c>
      <c r="AL69" s="154">
        <v>88.641571194762705</v>
      </c>
      <c r="AM69" s="154">
        <v>84.345947976335793</v>
      </c>
      <c r="AN69" s="154">
        <v>93.694670280036107</v>
      </c>
      <c r="AO69" s="154">
        <v>85.476564666728294</v>
      </c>
      <c r="AP69" s="154">
        <v>84.213549931207098</v>
      </c>
      <c r="AQ69" s="154">
        <v>119.24406789381899</v>
      </c>
      <c r="AR69" s="154">
        <v>119.24406789381899</v>
      </c>
      <c r="AS69" s="154">
        <v>119.24406789381899</v>
      </c>
      <c r="AT69" s="154">
        <v>119.18305033633</v>
      </c>
      <c r="AU69" s="154">
        <v>117.794183151738</v>
      </c>
      <c r="AV69" s="154">
        <v>119.43803993118399</v>
      </c>
      <c r="AW69" s="154">
        <v>86.190367496005507</v>
      </c>
      <c r="AX69" s="154">
        <v>79.367720465890201</v>
      </c>
      <c r="AY69" s="154">
        <v>86.242693476735994</v>
      </c>
      <c r="AZ69" s="154">
        <v>81.209503239740798</v>
      </c>
      <c r="BA69" s="154">
        <v>91.386630532972006</v>
      </c>
      <c r="BB69" s="154">
        <v>86.3039659794767</v>
      </c>
      <c r="BC69" s="154">
        <v>83.293312293416506</v>
      </c>
      <c r="BE69" s="157" t="e">
        <f>#N/A</f>
        <v>#N/A</v>
      </c>
      <c r="BF69" s="157" t="e">
        <f>#N/A</f>
        <v>#N/A</v>
      </c>
      <c r="BG69" s="157" t="e">
        <f>#N/A</f>
        <v>#N/A</v>
      </c>
      <c r="BH69" s="157" t="e">
        <f>#N/A</f>
        <v>#N/A</v>
      </c>
      <c r="BI69" s="157" t="e">
        <f>#N/A</f>
        <v>#N/A</v>
      </c>
      <c r="BJ69" s="157" t="e">
        <f>#N/A</f>
        <v>#N/A</v>
      </c>
      <c r="BK69" s="157" t="e">
        <f>#N/A</f>
        <v>#N/A</v>
      </c>
    </row>
    <row r="70" spans="1:63" x14ac:dyDescent="0.25">
      <c r="A70" s="152">
        <v>43191</v>
      </c>
      <c r="B70" t="s">
        <v>299</v>
      </c>
      <c r="C70">
        <v>2018</v>
      </c>
      <c r="D70" s="153">
        <v>168.60457911245001</v>
      </c>
      <c r="E70" s="153">
        <v>186.34455339413</v>
      </c>
      <c r="F70" s="153">
        <v>168.01553247877399</v>
      </c>
      <c r="G70" s="153">
        <v>172.768748583133</v>
      </c>
      <c r="H70" s="153">
        <v>158.619966597755</v>
      </c>
      <c r="I70" s="153">
        <v>177.04277652812399</v>
      </c>
      <c r="J70" s="154">
        <v>166.38445193659501</v>
      </c>
      <c r="K70" s="154">
        <v>181.845353993082</v>
      </c>
      <c r="L70" s="154">
        <v>166.113125798613</v>
      </c>
      <c r="M70" s="154">
        <v>173.691930030545</v>
      </c>
      <c r="N70" s="154">
        <v>155.81142692525501</v>
      </c>
      <c r="O70" s="154">
        <v>169.632353003498</v>
      </c>
      <c r="P70" s="155">
        <v>6404.62240578214</v>
      </c>
      <c r="Q70" s="155">
        <v>6404.62240578214</v>
      </c>
      <c r="R70" s="155">
        <v>6404.62240578214</v>
      </c>
      <c r="S70" s="155">
        <v>7615.5167818358204</v>
      </c>
      <c r="T70" s="155">
        <v>6208.1291855168001</v>
      </c>
      <c r="U70" s="155">
        <v>5923.8515985280601</v>
      </c>
      <c r="V70" s="154">
        <v>48.41</v>
      </c>
      <c r="W70" s="154">
        <v>54.07</v>
      </c>
      <c r="X70" s="154">
        <v>47.43</v>
      </c>
      <c r="Y70" s="154">
        <v>45.85</v>
      </c>
      <c r="Z70" s="154">
        <v>51.32</v>
      </c>
      <c r="AA70" s="154">
        <v>45.77</v>
      </c>
      <c r="AB70" s="154">
        <v>4.0366666666666697</v>
      </c>
      <c r="AC70" s="156">
        <v>6.0407736883791698E-3</v>
      </c>
      <c r="AD70" s="154">
        <v>123.877649322753</v>
      </c>
      <c r="AE70" s="154">
        <v>123.877649322753</v>
      </c>
      <c r="AF70" s="154">
        <v>123.877649322753</v>
      </c>
      <c r="AG70" s="154">
        <v>123.68271632406</v>
      </c>
      <c r="AH70" s="154">
        <v>122.256953852584</v>
      </c>
      <c r="AI70" s="154">
        <v>124.49361546326899</v>
      </c>
      <c r="AJ70" s="154">
        <v>88.399908696644601</v>
      </c>
      <c r="AK70" s="154">
        <v>79.970419670918801</v>
      </c>
      <c r="AL70" s="154">
        <v>88.716389992985697</v>
      </c>
      <c r="AM70" s="154">
        <v>86.111371959808395</v>
      </c>
      <c r="AN70" s="154">
        <v>92.719060523938595</v>
      </c>
      <c r="AO70" s="154">
        <v>84.626051585467295</v>
      </c>
      <c r="AP70" s="154">
        <v>83.093691378388698</v>
      </c>
      <c r="AQ70" s="154">
        <v>120.72944293344899</v>
      </c>
      <c r="AR70" s="154">
        <v>120.72944293344899</v>
      </c>
      <c r="AS70" s="154">
        <v>120.72944293344899</v>
      </c>
      <c r="AT70" s="154">
        <v>120.54756318005801</v>
      </c>
      <c r="AU70" s="154">
        <v>119.211683729733</v>
      </c>
      <c r="AV70" s="154">
        <v>121.10538789803699</v>
      </c>
      <c r="AW70" s="154">
        <v>87.231225747546205</v>
      </c>
      <c r="AX70" s="154">
        <v>79.796635237567003</v>
      </c>
      <c r="AY70" s="154">
        <v>87.383680149637598</v>
      </c>
      <c r="AZ70" s="154">
        <v>83.420978495633406</v>
      </c>
      <c r="BA70" s="154">
        <v>91.978319783197804</v>
      </c>
      <c r="BB70" s="154">
        <v>85.869464731441298</v>
      </c>
      <c r="BC70" s="154">
        <v>83.165209161661394</v>
      </c>
      <c r="BE70" s="157" t="e">
        <f>#N/A</f>
        <v>#N/A</v>
      </c>
      <c r="BF70" s="157" t="e">
        <f>#N/A</f>
        <v>#N/A</v>
      </c>
      <c r="BG70" s="157" t="e">
        <f>#N/A</f>
        <v>#N/A</v>
      </c>
      <c r="BH70" s="157" t="e">
        <f>#N/A</f>
        <v>#N/A</v>
      </c>
      <c r="BI70" s="157" t="e">
        <f>#N/A</f>
        <v>#N/A</v>
      </c>
      <c r="BJ70" s="157" t="e">
        <f>#N/A</f>
        <v>#N/A</v>
      </c>
      <c r="BK70" s="157" t="e">
        <f>#N/A</f>
        <v>#N/A</v>
      </c>
    </row>
    <row r="71" spans="1:63" x14ac:dyDescent="0.25">
      <c r="A71" s="152">
        <v>43282</v>
      </c>
      <c r="B71" t="s">
        <v>300</v>
      </c>
      <c r="C71">
        <v>2018</v>
      </c>
      <c r="D71" s="153">
        <v>163.429421451829</v>
      </c>
      <c r="E71" s="153">
        <v>181.521498431911</v>
      </c>
      <c r="F71" s="153">
        <v>162.663359183555</v>
      </c>
      <c r="G71" s="153">
        <v>164.558310508342</v>
      </c>
      <c r="H71" s="153">
        <v>154.802352516789</v>
      </c>
      <c r="I71" s="153">
        <v>174.72520222847399</v>
      </c>
      <c r="J71" s="154">
        <v>165.64912448984299</v>
      </c>
      <c r="K71" s="154">
        <v>182.704351549894</v>
      </c>
      <c r="L71" s="154">
        <v>165.11098378112001</v>
      </c>
      <c r="M71" s="154">
        <v>171.10586377715899</v>
      </c>
      <c r="N71" s="154">
        <v>155.38041233048199</v>
      </c>
      <c r="O71" s="154">
        <v>172.05401733272001</v>
      </c>
      <c r="P71" s="155">
        <v>6342.4383066597802</v>
      </c>
      <c r="Q71" s="155">
        <v>6342.4383066597802</v>
      </c>
      <c r="R71" s="155">
        <v>6342.4383066597802</v>
      </c>
      <c r="S71" s="155">
        <v>7478.8920660797103</v>
      </c>
      <c r="T71" s="155">
        <v>6171.7433481714697</v>
      </c>
      <c r="U71" s="155">
        <v>5893.8614138656403</v>
      </c>
      <c r="V71" s="154">
        <v>49.82</v>
      </c>
      <c r="W71" s="154">
        <v>55.37</v>
      </c>
      <c r="X71" s="154">
        <v>48.87</v>
      </c>
      <c r="Y71" s="154">
        <v>47.62</v>
      </c>
      <c r="Z71" s="154">
        <v>52.66</v>
      </c>
      <c r="AA71" s="154">
        <v>46.48</v>
      </c>
      <c r="AB71" s="154">
        <v>3.95</v>
      </c>
      <c r="AC71" s="156">
        <v>5.9968856588956797E-3</v>
      </c>
      <c r="AD71" s="154">
        <v>122.674889888008</v>
      </c>
      <c r="AE71" s="154">
        <v>122.674889888008</v>
      </c>
      <c r="AF71" s="154">
        <v>122.674889888008</v>
      </c>
      <c r="AG71" s="154">
        <v>121.463810313371</v>
      </c>
      <c r="AH71" s="154">
        <v>121.540405999876</v>
      </c>
      <c r="AI71" s="154">
        <v>123.863352119406</v>
      </c>
      <c r="AJ71" s="154">
        <v>90.974663318877006</v>
      </c>
      <c r="AK71" s="154">
        <v>81.893141061194299</v>
      </c>
      <c r="AL71" s="154">
        <v>91.409866729015704</v>
      </c>
      <c r="AM71" s="154">
        <v>89.435627758474993</v>
      </c>
      <c r="AN71" s="154">
        <v>95.140018066847304</v>
      </c>
      <c r="AO71" s="154">
        <v>85.938800036978805</v>
      </c>
      <c r="AP71" s="154">
        <v>82.489990831864105</v>
      </c>
      <c r="AQ71" s="154">
        <v>122.017644295252</v>
      </c>
      <c r="AR71" s="154">
        <v>122.017644295252</v>
      </c>
      <c r="AS71" s="154">
        <v>122.017644295252</v>
      </c>
      <c r="AT71" s="154">
        <v>121.705920072751</v>
      </c>
      <c r="AU71" s="154">
        <v>120.439513189677</v>
      </c>
      <c r="AV71" s="154">
        <v>122.580859671597</v>
      </c>
      <c r="AW71" s="154">
        <v>88.792513124857393</v>
      </c>
      <c r="AX71" s="154">
        <v>80.484377888704003</v>
      </c>
      <c r="AY71" s="154">
        <v>89.090483984100999</v>
      </c>
      <c r="AZ71" s="154">
        <v>85.754530941872503</v>
      </c>
      <c r="BA71" s="154">
        <v>93.423667570009002</v>
      </c>
      <c r="BB71" s="154">
        <v>85.915688268466297</v>
      </c>
      <c r="BC71" s="154">
        <v>82.950277852337905</v>
      </c>
      <c r="BE71" s="157" t="e">
        <f>#N/A</f>
        <v>#N/A</v>
      </c>
      <c r="BF71" s="157" t="e">
        <f>#N/A</f>
        <v>#N/A</v>
      </c>
      <c r="BG71" s="157" t="e">
        <f>#N/A</f>
        <v>#N/A</v>
      </c>
      <c r="BH71" s="157" t="e">
        <f>#N/A</f>
        <v>#N/A</v>
      </c>
      <c r="BI71" s="157" t="e">
        <f>#N/A</f>
        <v>#N/A</v>
      </c>
      <c r="BJ71" s="157" t="e">
        <f>#N/A</f>
        <v>#N/A</v>
      </c>
      <c r="BK71" s="157" t="e">
        <f>#N/A</f>
        <v>#N/A</v>
      </c>
    </row>
    <row r="72" spans="1:63" x14ac:dyDescent="0.25">
      <c r="A72" s="152">
        <v>43374</v>
      </c>
      <c r="B72" t="s">
        <v>301</v>
      </c>
      <c r="C72">
        <v>2018</v>
      </c>
      <c r="D72" s="153">
        <v>162.93853132819601</v>
      </c>
      <c r="E72" s="153">
        <v>182.729888000399</v>
      </c>
      <c r="F72" s="153">
        <v>161.88057005026499</v>
      </c>
      <c r="G72" s="153">
        <v>164.73367038034601</v>
      </c>
      <c r="H72" s="153">
        <v>153.89724838633401</v>
      </c>
      <c r="I72" s="153">
        <v>172.95526249006599</v>
      </c>
      <c r="J72" s="154">
        <v>164.74572395849199</v>
      </c>
      <c r="K72" s="154">
        <v>182.90416072785399</v>
      </c>
      <c r="L72" s="154">
        <v>164.00835296268301</v>
      </c>
      <c r="M72" s="154">
        <v>168.76457132972899</v>
      </c>
      <c r="N72" s="154">
        <v>154.69572362958101</v>
      </c>
      <c r="O72" s="154">
        <v>173.61791066777701</v>
      </c>
      <c r="P72" s="155">
        <v>6391.7098606091904</v>
      </c>
      <c r="Q72" s="155">
        <v>6391.7098606091904</v>
      </c>
      <c r="R72" s="155">
        <v>6391.7098606091904</v>
      </c>
      <c r="S72" s="155">
        <v>7535.1167022566897</v>
      </c>
      <c r="T72" s="155">
        <v>6211.3865538322898</v>
      </c>
      <c r="U72" s="155">
        <v>5932.8853827111698</v>
      </c>
      <c r="V72" s="154">
        <v>50.33</v>
      </c>
      <c r="W72" s="154">
        <v>55.4</v>
      </c>
      <c r="X72" s="154">
        <v>49.46</v>
      </c>
      <c r="Y72" s="154">
        <v>47.9</v>
      </c>
      <c r="Z72" s="154">
        <v>53.28</v>
      </c>
      <c r="AA72" s="154">
        <v>47.24</v>
      </c>
      <c r="AB72" s="154">
        <v>3.9566666666666701</v>
      </c>
      <c r="AC72" s="156">
        <v>6.0002563925545104E-3</v>
      </c>
      <c r="AD72" s="154">
        <v>123.62789599750499</v>
      </c>
      <c r="AE72" s="154">
        <v>123.62789599750499</v>
      </c>
      <c r="AF72" s="154">
        <v>123.62789599750499</v>
      </c>
      <c r="AG72" s="154">
        <v>122.376948045966</v>
      </c>
      <c r="AH72" s="154">
        <v>122.321101346286</v>
      </c>
      <c r="AI72" s="154">
        <v>124.683466345852</v>
      </c>
      <c r="AJ72" s="154">
        <v>91.905957543939806</v>
      </c>
      <c r="AK72" s="154">
        <v>81.937511554816098</v>
      </c>
      <c r="AL72" s="154">
        <v>92.513444002805699</v>
      </c>
      <c r="AM72" s="154">
        <v>89.961498732275302</v>
      </c>
      <c r="AN72" s="154">
        <v>96.260162601626007</v>
      </c>
      <c r="AO72" s="154">
        <v>87.3439955625404</v>
      </c>
      <c r="AP72" s="154">
        <v>82.536356863239206</v>
      </c>
      <c r="AQ72" s="154">
        <v>123.05773544578901</v>
      </c>
      <c r="AR72" s="154">
        <v>123.05773544578901</v>
      </c>
      <c r="AS72" s="154">
        <v>123.05773544578901</v>
      </c>
      <c r="AT72" s="154">
        <v>122.61645062412001</v>
      </c>
      <c r="AU72" s="154">
        <v>121.419414992201</v>
      </c>
      <c r="AV72" s="154">
        <v>123.807313014568</v>
      </c>
      <c r="AW72" s="154">
        <v>89.906414060716699</v>
      </c>
      <c r="AX72" s="154">
        <v>80.957663154002603</v>
      </c>
      <c r="AY72" s="154">
        <v>90.320317979892494</v>
      </c>
      <c r="AZ72" s="154">
        <v>87.463611606723603</v>
      </c>
      <c r="BA72" s="154">
        <v>94.453477868112003</v>
      </c>
      <c r="BB72" s="154">
        <v>85.846352962928705</v>
      </c>
      <c r="BC72" s="154">
        <v>83.083397251174802</v>
      </c>
      <c r="BE72" s="157" t="e">
        <f>#N/A</f>
        <v>#N/A</v>
      </c>
      <c r="BF72" s="157" t="e">
        <f>#N/A</f>
        <v>#N/A</v>
      </c>
      <c r="BG72" s="157" t="e">
        <f>#N/A</f>
        <v>#N/A</v>
      </c>
      <c r="BH72" s="157" t="e">
        <f>#N/A</f>
        <v>#N/A</v>
      </c>
      <c r="BI72" s="157" t="e">
        <f>#N/A</f>
        <v>#N/A</v>
      </c>
      <c r="BJ72" s="157" t="e">
        <f>#N/A</f>
        <v>#N/A</v>
      </c>
      <c r="BK72" s="157" t="e">
        <f>#N/A</f>
        <v>#N/A</v>
      </c>
    </row>
    <row r="73" spans="1:63" x14ac:dyDescent="0.25">
      <c r="A73" s="152">
        <v>43466</v>
      </c>
      <c r="B73" t="s">
        <v>302</v>
      </c>
      <c r="C73">
        <v>2019</v>
      </c>
      <c r="D73" s="153">
        <v>163.773230689093</v>
      </c>
      <c r="E73" s="153">
        <v>177.42347635732401</v>
      </c>
      <c r="F73" s="153">
        <v>163.72375529680599</v>
      </c>
      <c r="G73" s="153">
        <v>168.15095966309801</v>
      </c>
      <c r="H73" s="153">
        <v>150.87831573653901</v>
      </c>
      <c r="I73" s="153">
        <v>181.39973137496099</v>
      </c>
      <c r="J73" s="154">
        <v>164.686440645392</v>
      </c>
      <c r="K73" s="154">
        <v>182.00485404594099</v>
      </c>
      <c r="L73" s="154">
        <v>164.07080425235</v>
      </c>
      <c r="M73" s="154">
        <v>167.55292228373</v>
      </c>
      <c r="N73" s="154">
        <v>154.54947080935401</v>
      </c>
      <c r="O73" s="154">
        <v>176.53074315540599</v>
      </c>
      <c r="P73" s="155">
        <v>6555</v>
      </c>
      <c r="Q73" s="155">
        <v>6555</v>
      </c>
      <c r="R73" s="155">
        <v>6555</v>
      </c>
      <c r="S73" s="155">
        <v>7891.9954528473399</v>
      </c>
      <c r="T73" s="155">
        <v>6270.6694791425498</v>
      </c>
      <c r="U73" s="155">
        <v>6047.69221939214</v>
      </c>
      <c r="V73" s="154">
        <v>52.2</v>
      </c>
      <c r="W73" s="154">
        <v>59.48</v>
      </c>
      <c r="X73" s="154">
        <v>50.98</v>
      </c>
      <c r="Y73" s="154">
        <v>49.96</v>
      </c>
      <c r="Z73" s="154">
        <v>55.77</v>
      </c>
      <c r="AA73" s="154">
        <v>46.67</v>
      </c>
      <c r="AB73" s="154">
        <v>3.7633333333333301</v>
      </c>
      <c r="AC73" s="156">
        <v>5.9028637654072501E-3</v>
      </c>
      <c r="AD73" s="154">
        <v>126.786239666143</v>
      </c>
      <c r="AE73" s="154">
        <v>126.786239666143</v>
      </c>
      <c r="AF73" s="154">
        <v>126.786239666143</v>
      </c>
      <c r="AG73" s="154">
        <v>128.17297404602201</v>
      </c>
      <c r="AH73" s="154">
        <v>123.48856253263</v>
      </c>
      <c r="AI73" s="154">
        <v>127.096207100847</v>
      </c>
      <c r="AJ73" s="154">
        <v>95.320703035836601</v>
      </c>
      <c r="AK73" s="154">
        <v>87.971898687372899</v>
      </c>
      <c r="AL73" s="154">
        <v>95.356558335281704</v>
      </c>
      <c r="AM73" s="154">
        <v>93.830406610949396</v>
      </c>
      <c r="AN73" s="154">
        <v>100.758807588076</v>
      </c>
      <c r="AO73" s="154">
        <v>86.290098918369196</v>
      </c>
      <c r="AP73" s="154">
        <v>81.196675338954805</v>
      </c>
      <c r="AQ73" s="154">
        <v>124.241668718602</v>
      </c>
      <c r="AR73" s="154">
        <v>124.241668718602</v>
      </c>
      <c r="AS73" s="154">
        <v>124.241668718602</v>
      </c>
      <c r="AT73" s="154">
        <v>123.924112182355</v>
      </c>
      <c r="AU73" s="154">
        <v>122.401755932844</v>
      </c>
      <c r="AV73" s="154">
        <v>125.034160257344</v>
      </c>
      <c r="AW73" s="154">
        <v>91.650308148824493</v>
      </c>
      <c r="AX73" s="154">
        <v>82.943242743575496</v>
      </c>
      <c r="AY73" s="154">
        <v>91.999064765022197</v>
      </c>
      <c r="AZ73" s="154">
        <v>89.834726265377</v>
      </c>
      <c r="BA73" s="154">
        <v>96.219512195121993</v>
      </c>
      <c r="BB73" s="154">
        <v>86.049736525838995</v>
      </c>
      <c r="BC73" s="154">
        <v>82.3291786031117</v>
      </c>
      <c r="BE73" s="157" t="e">
        <f>#N/A</f>
        <v>#N/A</v>
      </c>
      <c r="BF73" s="157" t="e">
        <f>#N/A</f>
        <v>#N/A</v>
      </c>
      <c r="BG73" s="157" t="e">
        <f>#N/A</f>
        <v>#N/A</v>
      </c>
      <c r="BH73" s="157" t="e">
        <f>#N/A</f>
        <v>#N/A</v>
      </c>
      <c r="BI73" s="157" t="e">
        <f>#N/A</f>
        <v>#N/A</v>
      </c>
      <c r="BJ73" s="157" t="e">
        <f>#N/A</f>
        <v>#N/A</v>
      </c>
      <c r="BK73" s="157" t="e">
        <f>#N/A</f>
        <v>#N/A</v>
      </c>
    </row>
    <row r="74" spans="1:63" x14ac:dyDescent="0.25">
      <c r="A74" s="152">
        <v>43556</v>
      </c>
      <c r="B74" t="s">
        <v>303</v>
      </c>
      <c r="C74">
        <v>2019</v>
      </c>
      <c r="D74" s="153">
        <v>164.51465408791501</v>
      </c>
      <c r="E74" s="153">
        <v>186.19415772328301</v>
      </c>
      <c r="F74" s="153">
        <v>163.19009731761099</v>
      </c>
      <c r="G74" s="153">
        <v>163.298932521089</v>
      </c>
      <c r="H74" s="153">
        <v>155.53078380928201</v>
      </c>
      <c r="I74" s="153">
        <v>184.299303342305</v>
      </c>
      <c r="J74" s="154">
        <v>163.663959389258</v>
      </c>
      <c r="K74" s="154">
        <v>181.967255128229</v>
      </c>
      <c r="L74" s="154">
        <v>162.864445462059</v>
      </c>
      <c r="M74" s="154">
        <v>165.18546826821901</v>
      </c>
      <c r="N74" s="154">
        <v>153.77717511223599</v>
      </c>
      <c r="O74" s="154">
        <v>178.34487485895201</v>
      </c>
      <c r="P74" s="155">
        <v>6605.6666666666697</v>
      </c>
      <c r="Q74" s="155">
        <v>6605.6666666666697</v>
      </c>
      <c r="R74" s="155">
        <v>6605.6666666666697</v>
      </c>
      <c r="S74" s="155">
        <v>7882.8815065968502</v>
      </c>
      <c r="T74" s="155">
        <v>6366.41689323849</v>
      </c>
      <c r="U74" s="155">
        <v>6117.8085994413796</v>
      </c>
      <c r="V74" s="154">
        <v>53.36</v>
      </c>
      <c r="W74" s="154">
        <v>58.2</v>
      </c>
      <c r="X74" s="154">
        <v>52.52</v>
      </c>
      <c r="Y74" s="154">
        <v>52.36</v>
      </c>
      <c r="Z74" s="154">
        <v>55.97</v>
      </c>
      <c r="AA74" s="154">
        <v>47.35</v>
      </c>
      <c r="AB74" s="154">
        <v>3.5433333333333299</v>
      </c>
      <c r="AC74" s="156">
        <v>5.7929493114954904E-3</v>
      </c>
      <c r="AD74" s="154">
        <v>127.766229924432</v>
      </c>
      <c r="AE74" s="154">
        <v>127.766229924432</v>
      </c>
      <c r="AF74" s="154">
        <v>127.766229924432</v>
      </c>
      <c r="AG74" s="154">
        <v>128.024955512155</v>
      </c>
      <c r="AH74" s="154">
        <v>125.374120457865</v>
      </c>
      <c r="AI74" s="154">
        <v>128.56974868276299</v>
      </c>
      <c r="AJ74" s="154">
        <v>97.4389408810774</v>
      </c>
      <c r="AK74" s="154">
        <v>86.0787576261786</v>
      </c>
      <c r="AL74" s="154">
        <v>98.237082066869306</v>
      </c>
      <c r="AM74" s="154">
        <v>98.337872100666701</v>
      </c>
      <c r="AN74" s="154">
        <v>101.120144534779</v>
      </c>
      <c r="AO74" s="154">
        <v>87.547379125450703</v>
      </c>
      <c r="AP74" s="154">
        <v>79.6847501812655</v>
      </c>
      <c r="AQ74" s="154">
        <v>125.213813869022</v>
      </c>
      <c r="AR74" s="154">
        <v>125.213813869022</v>
      </c>
      <c r="AS74" s="154">
        <v>125.213813869022</v>
      </c>
      <c r="AT74" s="154">
        <v>125.00967197937899</v>
      </c>
      <c r="AU74" s="154">
        <v>123.18104758416401</v>
      </c>
      <c r="AV74" s="154">
        <v>126.053193562217</v>
      </c>
      <c r="AW74" s="154">
        <v>93.910066194932696</v>
      </c>
      <c r="AX74" s="154">
        <v>84.470327232390503</v>
      </c>
      <c r="AY74" s="154">
        <v>94.379237783493096</v>
      </c>
      <c r="AZ74" s="154">
        <v>92.891351300591595</v>
      </c>
      <c r="BA74" s="154">
        <v>98.319783197831995</v>
      </c>
      <c r="BB74" s="154">
        <v>86.780068410834801</v>
      </c>
      <c r="BC74" s="154">
        <v>81.476943303830893</v>
      </c>
      <c r="BE74" s="157" t="e">
        <f>#N/A</f>
        <v>#N/A</v>
      </c>
      <c r="BF74" s="157" t="e">
        <f>#N/A</f>
        <v>#N/A</v>
      </c>
      <c r="BG74" s="157" t="e">
        <f>#N/A</f>
        <v>#N/A</v>
      </c>
      <c r="BH74" s="157" t="e">
        <f>#N/A</f>
        <v>#N/A</v>
      </c>
      <c r="BI74" s="157" t="e">
        <f>#N/A</f>
        <v>#N/A</v>
      </c>
      <c r="BJ74" s="157" t="e">
        <f>#N/A</f>
        <v>#N/A</v>
      </c>
      <c r="BK74" s="157" t="e">
        <f>#N/A</f>
        <v>#N/A</v>
      </c>
    </row>
    <row r="75" spans="1:63" x14ac:dyDescent="0.25">
      <c r="A75" s="152">
        <v>43647</v>
      </c>
      <c r="B75" t="s">
        <v>304</v>
      </c>
      <c r="C75">
        <v>2019</v>
      </c>
      <c r="D75" s="153">
        <v>162.664402061168</v>
      </c>
      <c r="E75" s="153">
        <v>180.69198990038601</v>
      </c>
      <c r="F75" s="153">
        <v>161.892595808267</v>
      </c>
      <c r="G75" s="153">
        <v>157.88470704625701</v>
      </c>
      <c r="H75" s="153">
        <v>156.73031905790401</v>
      </c>
      <c r="I75" s="153">
        <v>181.09342453999699</v>
      </c>
      <c r="J75" s="154">
        <v>163.472704541593</v>
      </c>
      <c r="K75" s="154">
        <v>181.75987799534801</v>
      </c>
      <c r="L75" s="154">
        <v>162.671754618237</v>
      </c>
      <c r="M75" s="154">
        <v>163.51706740269799</v>
      </c>
      <c r="N75" s="154">
        <v>154.259166747515</v>
      </c>
      <c r="O75" s="154">
        <v>179.936930436832</v>
      </c>
      <c r="P75" s="155">
        <v>6529.3333333333303</v>
      </c>
      <c r="Q75" s="155">
        <v>6529.3333333333303</v>
      </c>
      <c r="R75" s="155">
        <v>6529.3333333333303</v>
      </c>
      <c r="S75" s="155">
        <v>7727.0255691045704</v>
      </c>
      <c r="T75" s="155">
        <v>6317.3021760273004</v>
      </c>
      <c r="U75" s="155">
        <v>6075.4870565002802</v>
      </c>
      <c r="V75" s="154">
        <v>53.65</v>
      </c>
      <c r="W75" s="154">
        <v>59.62</v>
      </c>
      <c r="X75" s="154">
        <v>52.63</v>
      </c>
      <c r="Y75" s="154">
        <v>53.39</v>
      </c>
      <c r="Z75" s="154">
        <v>55.43</v>
      </c>
      <c r="AA75" s="154">
        <v>48.13</v>
      </c>
      <c r="AB75" s="154">
        <v>3.4766666666666701</v>
      </c>
      <c r="AC75" s="156">
        <v>5.7598354512609501E-3</v>
      </c>
      <c r="AD75" s="154">
        <v>126.28979723266799</v>
      </c>
      <c r="AE75" s="154">
        <v>126.28979723266799</v>
      </c>
      <c r="AF75" s="154">
        <v>126.28979723266799</v>
      </c>
      <c r="AG75" s="154">
        <v>125.49371748110499</v>
      </c>
      <c r="AH75" s="154">
        <v>124.406902228969</v>
      </c>
      <c r="AI75" s="154">
        <v>127.680333780129</v>
      </c>
      <c r="AJ75" s="154">
        <v>97.9685003423876</v>
      </c>
      <c r="AK75" s="154">
        <v>88.178960990940993</v>
      </c>
      <c r="AL75" s="154">
        <v>98.442833761982698</v>
      </c>
      <c r="AM75" s="154">
        <v>100.272326040004</v>
      </c>
      <c r="AN75" s="154">
        <v>100.14453477868101</v>
      </c>
      <c r="AO75" s="154">
        <v>88.989553480632296</v>
      </c>
      <c r="AP75" s="154">
        <v>79.229253414689197</v>
      </c>
      <c r="AQ75" s="154">
        <v>126.117540705187</v>
      </c>
      <c r="AR75" s="154">
        <v>126.117540705187</v>
      </c>
      <c r="AS75" s="154">
        <v>126.117540705187</v>
      </c>
      <c r="AT75" s="154">
        <v>126.01714877131199</v>
      </c>
      <c r="AU75" s="154">
        <v>123.897671641438</v>
      </c>
      <c r="AV75" s="154">
        <v>127.007438977398</v>
      </c>
      <c r="AW75" s="154">
        <v>95.658525450810302</v>
      </c>
      <c r="AX75" s="154">
        <v>86.041782214827194</v>
      </c>
      <c r="AY75" s="154">
        <v>96.137479541734905</v>
      </c>
      <c r="AZ75" s="154">
        <v>95.600525870973797</v>
      </c>
      <c r="BA75" s="154">
        <v>99.5709123757904</v>
      </c>
      <c r="BB75" s="154">
        <v>87.542756771748202</v>
      </c>
      <c r="BC75" s="154">
        <v>80.661758949537202</v>
      </c>
      <c r="BE75" s="157" t="e">
        <f>#N/A</f>
        <v>#N/A</v>
      </c>
      <c r="BF75" s="157" t="e">
        <f>#N/A</f>
        <v>#N/A</v>
      </c>
      <c r="BG75" s="157" t="e">
        <f>#N/A</f>
        <v>#N/A</v>
      </c>
      <c r="BH75" s="157" t="e">
        <f>#N/A</f>
        <v>#N/A</v>
      </c>
      <c r="BI75" s="157" t="e">
        <f>#N/A</f>
        <v>#N/A</v>
      </c>
      <c r="BJ75" s="157" t="e">
        <f>#N/A</f>
        <v>#N/A</v>
      </c>
      <c r="BK75" s="157" t="e">
        <f>#N/A</f>
        <v>#N/A</v>
      </c>
    </row>
    <row r="76" spans="1:63" x14ac:dyDescent="0.25">
      <c r="A76" s="152">
        <v>43739</v>
      </c>
      <c r="B76" t="s">
        <v>305</v>
      </c>
      <c r="C76">
        <v>2019</v>
      </c>
      <c r="D76" s="153">
        <v>166.738622840407</v>
      </c>
      <c r="E76" s="153">
        <v>191.24029063258399</v>
      </c>
      <c r="F76" s="153">
        <v>165.01019032931299</v>
      </c>
      <c r="G76" s="153">
        <v>161.92650746885499</v>
      </c>
      <c r="H76" s="153">
        <v>161.51120505179401</v>
      </c>
      <c r="I76" s="153">
        <v>180.75197273167399</v>
      </c>
      <c r="J76" s="154">
        <v>164.42272741964601</v>
      </c>
      <c r="K76" s="154">
        <v>183.887478653394</v>
      </c>
      <c r="L76" s="154">
        <v>163.45415968799901</v>
      </c>
      <c r="M76" s="154">
        <v>162.81527667482499</v>
      </c>
      <c r="N76" s="154">
        <v>156.16265591388</v>
      </c>
      <c r="O76" s="154">
        <v>181.88610799723401</v>
      </c>
      <c r="P76" s="155">
        <v>6638</v>
      </c>
      <c r="Q76" s="155">
        <v>6638</v>
      </c>
      <c r="R76" s="155">
        <v>6638</v>
      </c>
      <c r="S76" s="155">
        <v>7853.6704334691403</v>
      </c>
      <c r="T76" s="155">
        <v>6413.8671050785697</v>
      </c>
      <c r="U76" s="155">
        <v>6169.5678480747802</v>
      </c>
      <c r="V76" s="154">
        <v>55.06</v>
      </c>
      <c r="W76" s="154">
        <v>59.26</v>
      </c>
      <c r="X76" s="154">
        <v>54.32</v>
      </c>
      <c r="Y76" s="154">
        <v>54.75</v>
      </c>
      <c r="Z76" s="154">
        <v>56.51</v>
      </c>
      <c r="AA76" s="154">
        <v>50.67</v>
      </c>
      <c r="AB76" s="154">
        <v>3.0833333333333299</v>
      </c>
      <c r="AC76" s="156">
        <v>5.5663218515821997E-3</v>
      </c>
      <c r="AD76" s="154">
        <v>128.391618444524</v>
      </c>
      <c r="AE76" s="154">
        <v>128.391618444524</v>
      </c>
      <c r="AF76" s="154">
        <v>128.391618444524</v>
      </c>
      <c r="AG76" s="154">
        <v>127.550541893923</v>
      </c>
      <c r="AH76" s="154">
        <v>126.30855951122101</v>
      </c>
      <c r="AI76" s="154">
        <v>129.65750314265401</v>
      </c>
      <c r="AJ76" s="154">
        <v>100.54325496462</v>
      </c>
      <c r="AK76" s="154">
        <v>87.646515067480095</v>
      </c>
      <c r="AL76" s="154">
        <v>101.603927986907</v>
      </c>
      <c r="AM76" s="154">
        <v>102.826556484177</v>
      </c>
      <c r="AN76" s="154">
        <v>102.095754290876</v>
      </c>
      <c r="AO76" s="154">
        <v>93.685864842377697</v>
      </c>
      <c r="AP76" s="154">
        <v>76.567382575170697</v>
      </c>
      <c r="AQ76" s="154">
        <v>127.308471316942</v>
      </c>
      <c r="AR76" s="154">
        <v>127.308471316942</v>
      </c>
      <c r="AS76" s="154">
        <v>127.308471316942</v>
      </c>
      <c r="AT76" s="154">
        <v>127.31054723330099</v>
      </c>
      <c r="AU76" s="154">
        <v>124.894536182671</v>
      </c>
      <c r="AV76" s="154">
        <v>128.250948176598</v>
      </c>
      <c r="AW76" s="154">
        <v>97.817849805980401</v>
      </c>
      <c r="AX76" s="154">
        <v>87.4690330929932</v>
      </c>
      <c r="AY76" s="154">
        <v>98.410100537760101</v>
      </c>
      <c r="AZ76" s="154">
        <v>98.816790308949194</v>
      </c>
      <c r="BA76" s="154">
        <v>101.029810298103</v>
      </c>
      <c r="BB76" s="154">
        <v>89.128224091707494</v>
      </c>
      <c r="BC76" s="154">
        <v>79.169515377520099</v>
      </c>
      <c r="BE76" s="157" t="e">
        <f>#N/A</f>
        <v>#N/A</v>
      </c>
      <c r="BF76" s="157" t="e">
        <f>#N/A</f>
        <v>#N/A</v>
      </c>
      <c r="BG76" s="157" t="e">
        <f>#N/A</f>
        <v>#N/A</v>
      </c>
      <c r="BH76" s="157" t="e">
        <f>#N/A</f>
        <v>#N/A</v>
      </c>
      <c r="BI76" s="157" t="e">
        <f>#N/A</f>
        <v>#N/A</v>
      </c>
      <c r="BJ76" s="157" t="e">
        <f>#N/A</f>
        <v>#N/A</v>
      </c>
      <c r="BK76" s="157" t="e">
        <f>#N/A</f>
        <v>#N/A</v>
      </c>
    </row>
    <row r="77" spans="1:63" x14ac:dyDescent="0.25">
      <c r="A77" s="152">
        <v>43831</v>
      </c>
      <c r="B77" t="s">
        <v>306</v>
      </c>
      <c r="C77">
        <v>2020</v>
      </c>
      <c r="D77" s="153">
        <v>161.96346657700499</v>
      </c>
      <c r="E77" s="153">
        <v>192.188932225087</v>
      </c>
      <c r="F77" s="153">
        <v>159.28456437597899</v>
      </c>
      <c r="G77" s="153">
        <v>158.550674087316</v>
      </c>
      <c r="H77" s="153">
        <v>153.30276132644801</v>
      </c>
      <c r="I77" s="153">
        <v>180.837961570868</v>
      </c>
      <c r="J77" s="154">
        <v>163.970286391624</v>
      </c>
      <c r="K77" s="154">
        <v>187.578842620335</v>
      </c>
      <c r="L77" s="154">
        <v>162.34436195779301</v>
      </c>
      <c r="M77" s="154">
        <v>160.41520528087901</v>
      </c>
      <c r="N77" s="154">
        <v>156.76876731135701</v>
      </c>
      <c r="O77" s="154">
        <v>181.745665546211</v>
      </c>
      <c r="P77" s="155">
        <v>6766</v>
      </c>
      <c r="Q77" s="155">
        <v>6766</v>
      </c>
      <c r="R77" s="155">
        <v>6766</v>
      </c>
      <c r="S77" s="155">
        <v>8061.9376391982196</v>
      </c>
      <c r="T77" s="155">
        <v>6460.8420915311999</v>
      </c>
      <c r="U77" s="155">
        <v>6294.3091544941699</v>
      </c>
      <c r="V77" s="154">
        <v>56.58</v>
      </c>
      <c r="W77" s="154">
        <v>58.86</v>
      </c>
      <c r="X77" s="154">
        <v>56.17</v>
      </c>
      <c r="Y77" s="154">
        <v>56.21</v>
      </c>
      <c r="Z77" s="154">
        <v>58.73</v>
      </c>
      <c r="AA77" s="154">
        <v>50.6</v>
      </c>
      <c r="AB77" s="154">
        <v>3.3233333333333301</v>
      </c>
      <c r="AC77" s="156">
        <v>5.6840183335159899E-3</v>
      </c>
      <c r="AD77" s="154">
        <v>130.86738330757001</v>
      </c>
      <c r="AE77" s="154">
        <v>130.86738330757001</v>
      </c>
      <c r="AF77" s="154">
        <v>130.86738330757001</v>
      </c>
      <c r="AG77" s="154">
        <v>130.932985195372</v>
      </c>
      <c r="AH77" s="154">
        <v>127.23363993067601</v>
      </c>
      <c r="AI77" s="154">
        <v>132.27902327621399</v>
      </c>
      <c r="AJ77" s="154">
        <v>103.318876968729</v>
      </c>
      <c r="AK77" s="154">
        <v>87.054908485856899</v>
      </c>
      <c r="AL77" s="154">
        <v>105.06429740472301</v>
      </c>
      <c r="AM77" s="154">
        <v>105.56859799042201</v>
      </c>
      <c r="AN77" s="154">
        <v>106.106594399277</v>
      </c>
      <c r="AO77" s="154">
        <v>93.556438938707601</v>
      </c>
      <c r="AP77" s="154">
        <v>78.186353198907497</v>
      </c>
      <c r="AQ77" s="154">
        <v>128.32875722729801</v>
      </c>
      <c r="AR77" s="154">
        <v>128.32875722729801</v>
      </c>
      <c r="AS77" s="154">
        <v>128.32875722729801</v>
      </c>
      <c r="AT77" s="154">
        <v>128.000550020639</v>
      </c>
      <c r="AU77" s="154">
        <v>125.83080553218301</v>
      </c>
      <c r="AV77" s="154">
        <v>129.54665222044</v>
      </c>
      <c r="AW77" s="154">
        <v>99.817393289203395</v>
      </c>
      <c r="AX77" s="154">
        <v>87.2397855426142</v>
      </c>
      <c r="AY77" s="154">
        <v>100.83703530512</v>
      </c>
      <c r="AZ77" s="154">
        <v>101.751338153817</v>
      </c>
      <c r="BA77" s="154">
        <v>102.36675700090299</v>
      </c>
      <c r="BB77" s="154">
        <v>90.944809096792099</v>
      </c>
      <c r="BC77" s="154">
        <v>78.416934842508198</v>
      </c>
      <c r="BE77" s="157" t="e">
        <f>#N/A</f>
        <v>#N/A</v>
      </c>
      <c r="BF77" s="157" t="e">
        <f>#N/A</f>
        <v>#N/A</v>
      </c>
      <c r="BG77" s="157" t="e">
        <f>#N/A</f>
        <v>#N/A</v>
      </c>
      <c r="BH77" s="157" t="e">
        <f>#N/A</f>
        <v>#N/A</v>
      </c>
      <c r="BI77" s="157" t="e">
        <f>#N/A</f>
        <v>#N/A</v>
      </c>
      <c r="BJ77" s="157" t="e">
        <f>#N/A</f>
        <v>#N/A</v>
      </c>
      <c r="BK77" s="157" t="e">
        <f>#N/A</f>
        <v>#N/A</v>
      </c>
    </row>
    <row r="78" spans="1:63" x14ac:dyDescent="0.25">
      <c r="A78" s="152">
        <v>43922</v>
      </c>
      <c r="B78" t="s">
        <v>307</v>
      </c>
      <c r="C78">
        <v>2020</v>
      </c>
      <c r="D78" s="153">
        <v>154.76200712970601</v>
      </c>
      <c r="E78" s="153">
        <v>180.897948282096</v>
      </c>
      <c r="F78" s="153">
        <v>152.636535615783</v>
      </c>
      <c r="G78" s="153">
        <v>151.80094668345799</v>
      </c>
      <c r="H78" s="153">
        <v>146.825161248971</v>
      </c>
      <c r="I78" s="153">
        <v>167.372450455066</v>
      </c>
      <c r="J78" s="154">
        <v>161.53212465207201</v>
      </c>
      <c r="K78" s="154">
        <v>186.25479026003799</v>
      </c>
      <c r="L78" s="154">
        <v>159.70597153233601</v>
      </c>
      <c r="M78" s="154">
        <v>157.54070882147201</v>
      </c>
      <c r="N78" s="154">
        <v>154.59236167127901</v>
      </c>
      <c r="O78" s="154">
        <v>177.513952324401</v>
      </c>
      <c r="P78" s="155">
        <v>6683.6666666666697</v>
      </c>
      <c r="Q78" s="155">
        <v>6683.6666666666697</v>
      </c>
      <c r="R78" s="155">
        <v>6683.6666666666697</v>
      </c>
      <c r="S78" s="155">
        <v>7934.4994363021397</v>
      </c>
      <c r="T78" s="155">
        <v>6338.2991214549102</v>
      </c>
      <c r="U78" s="155">
        <v>6257.1741054151398</v>
      </c>
      <c r="V78" s="154">
        <v>57.59</v>
      </c>
      <c r="W78" s="154">
        <v>60.82</v>
      </c>
      <c r="X78" s="154">
        <v>57.01</v>
      </c>
      <c r="Y78" s="154">
        <v>56.89</v>
      </c>
      <c r="Z78" s="154">
        <v>59.23</v>
      </c>
      <c r="AA78" s="154">
        <v>53.51</v>
      </c>
      <c r="AB78" s="154">
        <v>3.5033333333333299</v>
      </c>
      <c r="AC78" s="156">
        <v>5.7730701340025104E-3</v>
      </c>
      <c r="AD78" s="154">
        <v>129.27489913785101</v>
      </c>
      <c r="AE78" s="154">
        <v>129.27489913785101</v>
      </c>
      <c r="AF78" s="154">
        <v>129.27489913785101</v>
      </c>
      <c r="AG78" s="154">
        <v>128.863276264359</v>
      </c>
      <c r="AH78" s="154">
        <v>124.82039597426299</v>
      </c>
      <c r="AI78" s="154">
        <v>131.49860593399001</v>
      </c>
      <c r="AJ78" s="154">
        <v>105.163204747775</v>
      </c>
      <c r="AK78" s="154">
        <v>89.953780735810696</v>
      </c>
      <c r="AL78" s="154">
        <v>106.63549216740699</v>
      </c>
      <c r="AM78" s="154">
        <v>106.845713212508</v>
      </c>
      <c r="AN78" s="154">
        <v>107.009936766034</v>
      </c>
      <c r="AO78" s="154">
        <v>98.936858648423794</v>
      </c>
      <c r="AP78" s="154">
        <v>79.411302718296398</v>
      </c>
      <c r="AQ78" s="154">
        <v>128.70592453065299</v>
      </c>
      <c r="AR78" s="154">
        <v>128.70592453065299</v>
      </c>
      <c r="AS78" s="154">
        <v>128.70592453065299</v>
      </c>
      <c r="AT78" s="154">
        <v>128.21013020869</v>
      </c>
      <c r="AU78" s="154">
        <v>125.692374411282</v>
      </c>
      <c r="AV78" s="154">
        <v>130.278866533247</v>
      </c>
      <c r="AW78" s="154">
        <v>101.748459255878</v>
      </c>
      <c r="AX78" s="154">
        <v>88.208541320022206</v>
      </c>
      <c r="AY78" s="154">
        <v>102.93663783025499</v>
      </c>
      <c r="AZ78" s="154">
        <v>103.87829843177801</v>
      </c>
      <c r="BA78" s="154">
        <v>103.839205058717</v>
      </c>
      <c r="BB78" s="154">
        <v>93.7921789775354</v>
      </c>
      <c r="BC78" s="154">
        <v>78.348572976765993</v>
      </c>
      <c r="BE78" s="157" t="e">
        <f>#N/A</f>
        <v>#N/A</v>
      </c>
      <c r="BF78" s="157" t="e">
        <f>#N/A</f>
        <v>#N/A</v>
      </c>
      <c r="BG78" s="157" t="e">
        <f>#N/A</f>
        <v>#N/A</v>
      </c>
      <c r="BH78" s="157" t="e">
        <f>#N/A</f>
        <v>#N/A</v>
      </c>
      <c r="BI78" s="157" t="e">
        <f>#N/A</f>
        <v>#N/A</v>
      </c>
      <c r="BJ78" s="157" t="e">
        <f>#N/A</f>
        <v>#N/A</v>
      </c>
      <c r="BK78" s="157" t="e">
        <f>#N/A</f>
        <v>#N/A</v>
      </c>
    </row>
    <row r="79" spans="1:63" x14ac:dyDescent="0.25">
      <c r="A79" s="152">
        <v>44013</v>
      </c>
      <c r="B79" t="s">
        <v>308</v>
      </c>
      <c r="C79">
        <v>2020</v>
      </c>
      <c r="D79" s="153">
        <v>157.49593978662699</v>
      </c>
      <c r="E79" s="153">
        <v>184.074525572406</v>
      </c>
      <c r="F79" s="153">
        <v>155.31353692692099</v>
      </c>
      <c r="G79" s="153">
        <v>154.035336434041</v>
      </c>
      <c r="H79" s="153">
        <v>149.20312813180101</v>
      </c>
      <c r="I79" s="153">
        <v>173.57738054376</v>
      </c>
      <c r="J79" s="154">
        <v>160.24000908343601</v>
      </c>
      <c r="K79" s="154">
        <v>187.100424178043</v>
      </c>
      <c r="L79" s="154">
        <v>158.061206811999</v>
      </c>
      <c r="M79" s="154">
        <v>156.578366168418</v>
      </c>
      <c r="N79" s="154">
        <v>152.710563939753</v>
      </c>
      <c r="O79" s="154">
        <v>175.634941325342</v>
      </c>
      <c r="P79" s="155">
        <v>6730.6666666666697</v>
      </c>
      <c r="Q79" s="155">
        <v>6730.6666666666697</v>
      </c>
      <c r="R79" s="155">
        <v>6730.6666666666697</v>
      </c>
      <c r="S79" s="155">
        <v>7944.1463232549504</v>
      </c>
      <c r="T79" s="155">
        <v>6431.8680627576596</v>
      </c>
      <c r="U79" s="155">
        <v>6312.7255816155202</v>
      </c>
      <c r="V79" s="154">
        <v>57.3</v>
      </c>
      <c r="W79" s="154">
        <v>60.52</v>
      </c>
      <c r="X79" s="154">
        <v>56.73</v>
      </c>
      <c r="Y79" s="154">
        <v>56.44</v>
      </c>
      <c r="Z79" s="154">
        <v>59.47</v>
      </c>
      <c r="AA79" s="154">
        <v>52.34</v>
      </c>
      <c r="AB79" s="154">
        <v>3.44</v>
      </c>
      <c r="AC79" s="156">
        <v>5.74166145889465E-3</v>
      </c>
      <c r="AD79" s="154">
        <v>130.18396904849999</v>
      </c>
      <c r="AE79" s="154">
        <v>130.18396904849999</v>
      </c>
      <c r="AF79" s="154">
        <v>130.18396904849999</v>
      </c>
      <c r="AG79" s="154">
        <v>129.01995022576901</v>
      </c>
      <c r="AH79" s="154">
        <v>126.66305314151001</v>
      </c>
      <c r="AI79" s="154">
        <v>132.666056536268</v>
      </c>
      <c r="AJ79" s="154">
        <v>104.633645286464</v>
      </c>
      <c r="AK79" s="154">
        <v>89.510075799593295</v>
      </c>
      <c r="AL79" s="154">
        <v>106.11176057984601</v>
      </c>
      <c r="AM79" s="154">
        <v>106.000563433186</v>
      </c>
      <c r="AN79" s="154">
        <v>107.443541102078</v>
      </c>
      <c r="AO79" s="154">
        <v>96.773597115651299</v>
      </c>
      <c r="AP79" s="154">
        <v>78.9792615774344</v>
      </c>
      <c r="AQ79" s="154">
        <v>129.679467484611</v>
      </c>
      <c r="AR79" s="154">
        <v>129.679467484611</v>
      </c>
      <c r="AS79" s="154">
        <v>129.679467484611</v>
      </c>
      <c r="AT79" s="154">
        <v>129.09168839485599</v>
      </c>
      <c r="AU79" s="154">
        <v>126.25641213941699</v>
      </c>
      <c r="AV79" s="154">
        <v>131.52529722228101</v>
      </c>
      <c r="AW79" s="154">
        <v>103.41474549189699</v>
      </c>
      <c r="AX79" s="154">
        <v>88.541320022185303</v>
      </c>
      <c r="AY79" s="154">
        <v>104.853869534721</v>
      </c>
      <c r="AZ79" s="154">
        <v>105.31035778007301</v>
      </c>
      <c r="BA79" s="154">
        <v>105.663956639566</v>
      </c>
      <c r="BB79" s="154">
        <v>95.738189886290101</v>
      </c>
      <c r="BC79" s="154">
        <v>78.286075017452305</v>
      </c>
      <c r="BE79" s="157" t="e">
        <f>#N/A</f>
        <v>#N/A</v>
      </c>
      <c r="BF79" s="157" t="e">
        <f>#N/A</f>
        <v>#N/A</v>
      </c>
      <c r="BG79" s="157" t="e">
        <f>#N/A</f>
        <v>#N/A</v>
      </c>
      <c r="BH79" s="157" t="e">
        <f>#N/A</f>
        <v>#N/A</v>
      </c>
      <c r="BI79" s="157" t="e">
        <f>#N/A</f>
        <v>#N/A</v>
      </c>
      <c r="BJ79" s="157" t="e">
        <f>#N/A</f>
        <v>#N/A</v>
      </c>
      <c r="BK79" s="157" t="e">
        <f>#N/A</f>
        <v>#N/A</v>
      </c>
    </row>
    <row r="80" spans="1:63" x14ac:dyDescent="0.25">
      <c r="A80" s="152">
        <v>44105</v>
      </c>
      <c r="B80" t="s">
        <v>309</v>
      </c>
      <c r="C80">
        <v>2020</v>
      </c>
      <c r="D80" s="153">
        <v>164.236974491002</v>
      </c>
      <c r="E80" s="153">
        <v>199.737510052169</v>
      </c>
      <c r="F80" s="153">
        <v>160.81704217391299</v>
      </c>
      <c r="G80" s="153">
        <v>160.81417785697599</v>
      </c>
      <c r="H80" s="153">
        <v>157.065710968536</v>
      </c>
      <c r="I80" s="153">
        <v>175.056307466204</v>
      </c>
      <c r="J80" s="154">
        <v>159.614596996085</v>
      </c>
      <c r="K80" s="154">
        <v>189.22472903293999</v>
      </c>
      <c r="L80" s="154">
        <v>157.01291977314901</v>
      </c>
      <c r="M80" s="154">
        <v>156.300283765448</v>
      </c>
      <c r="N80" s="154">
        <v>151.599190418939</v>
      </c>
      <c r="O80" s="154">
        <v>174.21102500897399</v>
      </c>
      <c r="P80" s="155">
        <v>6872.6666666666697</v>
      </c>
      <c r="Q80" s="155">
        <v>6872.6666666666697</v>
      </c>
      <c r="R80" s="155">
        <v>6872.6666666666697</v>
      </c>
      <c r="S80" s="155">
        <v>8168.8274853801204</v>
      </c>
      <c r="T80" s="155">
        <v>6521.0985163258001</v>
      </c>
      <c r="U80" s="155">
        <v>6426.05683606607</v>
      </c>
      <c r="V80" s="154">
        <v>58.54</v>
      </c>
      <c r="W80" s="154">
        <v>59.42</v>
      </c>
      <c r="X80" s="154">
        <v>58.37</v>
      </c>
      <c r="Y80" s="154">
        <v>58</v>
      </c>
      <c r="Z80" s="154">
        <v>59.76</v>
      </c>
      <c r="AA80" s="154">
        <v>55.12</v>
      </c>
      <c r="AB80" s="154">
        <v>2.95333333333333</v>
      </c>
      <c r="AC80" s="156">
        <v>5.5030709200361901E-3</v>
      </c>
      <c r="AD80" s="154">
        <v>132.93052069344199</v>
      </c>
      <c r="AE80" s="154">
        <v>132.93052069344199</v>
      </c>
      <c r="AF80" s="154">
        <v>132.93052069344199</v>
      </c>
      <c r="AG80" s="154">
        <v>132.66897067107499</v>
      </c>
      <c r="AH80" s="154">
        <v>128.42027228404601</v>
      </c>
      <c r="AI80" s="154">
        <v>135.04778696567999</v>
      </c>
      <c r="AJ80" s="154">
        <v>106.897968500342</v>
      </c>
      <c r="AK80" s="154">
        <v>87.883157700129402</v>
      </c>
      <c r="AL80" s="154">
        <v>109.179331306991</v>
      </c>
      <c r="AM80" s="154">
        <v>108.930416001503</v>
      </c>
      <c r="AN80" s="154">
        <v>107.967479674797</v>
      </c>
      <c r="AO80" s="154">
        <v>101.91365443283701</v>
      </c>
      <c r="AP80" s="154">
        <v>75.697336177738194</v>
      </c>
      <c r="AQ80" s="154">
        <v>130.81419304684101</v>
      </c>
      <c r="AR80" s="154">
        <v>130.81419304684101</v>
      </c>
      <c r="AS80" s="154">
        <v>130.81419304684101</v>
      </c>
      <c r="AT80" s="154">
        <v>130.37129558914401</v>
      </c>
      <c r="AU80" s="154">
        <v>126.784340332624</v>
      </c>
      <c r="AV80" s="154">
        <v>132.872868178038</v>
      </c>
      <c r="AW80" s="154">
        <v>105.00342387582801</v>
      </c>
      <c r="AX80" s="154">
        <v>88.600480680347601</v>
      </c>
      <c r="AY80" s="154">
        <v>106.74772036474199</v>
      </c>
      <c r="AZ80" s="154">
        <v>106.836322659405</v>
      </c>
      <c r="BA80" s="154">
        <v>107.131887985547</v>
      </c>
      <c r="BB80" s="154">
        <v>97.795137283905007</v>
      </c>
      <c r="BC80" s="154">
        <v>78.068563418094101</v>
      </c>
      <c r="BE80" s="157" t="e">
        <f>#N/A</f>
        <v>#N/A</v>
      </c>
      <c r="BF80" s="157" t="e">
        <f>#N/A</f>
        <v>#N/A</v>
      </c>
      <c r="BG80" s="157" t="e">
        <f>#N/A</f>
        <v>#N/A</v>
      </c>
      <c r="BH80" s="157" t="e">
        <f>#N/A</f>
        <v>#N/A</v>
      </c>
      <c r="BI80" s="157" t="e">
        <f>#N/A</f>
        <v>#N/A</v>
      </c>
      <c r="BJ80" s="157" t="e">
        <f>#N/A</f>
        <v>#N/A</v>
      </c>
      <c r="BK80" s="157" t="e">
        <f>#N/A</f>
        <v>#N/A</v>
      </c>
    </row>
    <row r="81" spans="1:63" x14ac:dyDescent="0.25">
      <c r="A81" s="152">
        <v>44197</v>
      </c>
      <c r="B81" t="s">
        <v>310</v>
      </c>
      <c r="C81">
        <v>2021</v>
      </c>
      <c r="D81" s="153">
        <v>163.01252182583201</v>
      </c>
      <c r="E81" s="153">
        <v>192.37085687409899</v>
      </c>
      <c r="F81" s="153">
        <v>160.59008891709499</v>
      </c>
      <c r="G81" s="153">
        <v>163.79159245058301</v>
      </c>
      <c r="H81" s="153">
        <v>150.49319757729299</v>
      </c>
      <c r="I81" s="153">
        <v>180.32667545188301</v>
      </c>
      <c r="J81" s="154">
        <v>159.87686080829201</v>
      </c>
      <c r="K81" s="154">
        <v>189.27021019519299</v>
      </c>
      <c r="L81" s="154">
        <v>157.33930090842799</v>
      </c>
      <c r="M81" s="154">
        <v>157.61051335626499</v>
      </c>
      <c r="N81" s="154">
        <v>150.89679948164999</v>
      </c>
      <c r="O81" s="154">
        <v>174.08320347922799</v>
      </c>
      <c r="P81" s="155">
        <v>7051.6666666666697</v>
      </c>
      <c r="Q81" s="155">
        <v>7051.6666666666697</v>
      </c>
      <c r="R81" s="155">
        <v>7051.6666666666697</v>
      </c>
      <c r="S81" s="155">
        <v>8490.6285612535594</v>
      </c>
      <c r="T81" s="155">
        <v>6664.4733042869402</v>
      </c>
      <c r="U81" s="155">
        <v>6552.9107439278096</v>
      </c>
      <c r="V81" s="154">
        <v>59.29</v>
      </c>
      <c r="W81" s="154">
        <v>62.02</v>
      </c>
      <c r="X81" s="154">
        <v>58.76</v>
      </c>
      <c r="Y81" s="154">
        <v>57.99</v>
      </c>
      <c r="Z81" s="154">
        <v>62.45</v>
      </c>
      <c r="AA81" s="154">
        <v>53.46</v>
      </c>
      <c r="AB81" s="154">
        <v>3.1866666666666701</v>
      </c>
      <c r="AC81" s="156">
        <v>5.6168502045211297E-3</v>
      </c>
      <c r="AD81" s="154">
        <v>136.39272311910801</v>
      </c>
      <c r="AE81" s="154">
        <v>136.39272311910801</v>
      </c>
      <c r="AF81" s="154">
        <v>136.39272311910801</v>
      </c>
      <c r="AG81" s="154">
        <v>137.89530426342699</v>
      </c>
      <c r="AH81" s="154">
        <v>131.24375812198301</v>
      </c>
      <c r="AI81" s="154">
        <v>137.71370480016401</v>
      </c>
      <c r="AJ81" s="154">
        <v>108.26751883131701</v>
      </c>
      <c r="AK81" s="154">
        <v>91.728600480680399</v>
      </c>
      <c r="AL81" s="154">
        <v>109.90881458966599</v>
      </c>
      <c r="AM81" s="154">
        <v>108.91163489529499</v>
      </c>
      <c r="AN81" s="154">
        <v>112.827461607949</v>
      </c>
      <c r="AO81" s="154">
        <v>98.844411574373694</v>
      </c>
      <c r="AP81" s="154">
        <v>77.262423902913696</v>
      </c>
      <c r="AQ81" s="154">
        <v>132.19552799972499</v>
      </c>
      <c r="AR81" s="154">
        <v>132.19552799972499</v>
      </c>
      <c r="AS81" s="154">
        <v>132.19552799972499</v>
      </c>
      <c r="AT81" s="154">
        <v>132.11187535615801</v>
      </c>
      <c r="AU81" s="154">
        <v>127.78686988045</v>
      </c>
      <c r="AV81" s="154">
        <v>134.23153855902501</v>
      </c>
      <c r="AW81" s="154">
        <v>106.240584341475</v>
      </c>
      <c r="AX81" s="154">
        <v>89.768903679053395</v>
      </c>
      <c r="AY81" s="154">
        <v>107.95884966097699</v>
      </c>
      <c r="AZ81" s="154">
        <v>107.672081885623</v>
      </c>
      <c r="BA81" s="154">
        <v>108.812104787715</v>
      </c>
      <c r="BB81" s="154">
        <v>99.117130442821505</v>
      </c>
      <c r="BC81" s="154">
        <v>77.837581094095697</v>
      </c>
      <c r="BE81" s="157" t="e">
        <f>#N/A</f>
        <v>#N/A</v>
      </c>
      <c r="BF81" s="157" t="e">
        <f>#N/A</f>
        <v>#N/A</v>
      </c>
      <c r="BG81" s="157" t="e">
        <f>#N/A</f>
        <v>#N/A</v>
      </c>
      <c r="BH81" s="157" t="e">
        <f>#N/A</f>
        <v>#N/A</v>
      </c>
      <c r="BI81" s="157" t="e">
        <f>#N/A</f>
        <v>#N/A</v>
      </c>
      <c r="BJ81" s="157" t="e">
        <f>#N/A</f>
        <v>#N/A</v>
      </c>
      <c r="BK81" s="157" t="e">
        <f>#N/A</f>
        <v>#N/A</v>
      </c>
    </row>
    <row r="82" spans="1:63" x14ac:dyDescent="0.25">
      <c r="A82" s="152">
        <v>44287</v>
      </c>
      <c r="B82" t="s">
        <v>311</v>
      </c>
      <c r="C82">
        <v>2021</v>
      </c>
      <c r="D82" s="153">
        <v>165.597279721142</v>
      </c>
      <c r="E82" s="153">
        <v>193.54254631036201</v>
      </c>
      <c r="F82" s="153">
        <v>163.489064250903</v>
      </c>
      <c r="G82" s="153">
        <v>162.74350126031899</v>
      </c>
      <c r="H82" s="153">
        <v>157.56538857325299</v>
      </c>
      <c r="I82" s="153">
        <v>180.18396639251199</v>
      </c>
      <c r="J82" s="154">
        <v>162.58567895615101</v>
      </c>
      <c r="K82" s="154">
        <v>192.43135970225899</v>
      </c>
      <c r="L82" s="154">
        <v>160.052433067208</v>
      </c>
      <c r="M82" s="154">
        <v>160.34615200048</v>
      </c>
      <c r="N82" s="154">
        <v>153.58185631272099</v>
      </c>
      <c r="O82" s="154">
        <v>177.28608246358999</v>
      </c>
      <c r="P82" s="155">
        <v>7120.3333333333303</v>
      </c>
      <c r="Q82" s="155">
        <v>7120.3333333333303</v>
      </c>
      <c r="R82" s="155">
        <v>7120.3333333333303</v>
      </c>
      <c r="S82" s="155">
        <v>8521.7957671957702</v>
      </c>
      <c r="T82" s="155">
        <v>6775.6093215839401</v>
      </c>
      <c r="U82" s="155">
        <v>6628.9794324188697</v>
      </c>
      <c r="V82" s="154">
        <v>61.39</v>
      </c>
      <c r="W82" s="154">
        <v>64.84</v>
      </c>
      <c r="X82" s="154">
        <v>60.71</v>
      </c>
      <c r="Y82" s="154">
        <v>61.02</v>
      </c>
      <c r="Z82" s="154">
        <v>63.17</v>
      </c>
      <c r="AA82" s="154">
        <v>56.38</v>
      </c>
      <c r="AB82" s="154">
        <v>2.7233333333333301</v>
      </c>
      <c r="AC82" s="156">
        <v>5.3920384062450801E-3</v>
      </c>
      <c r="AD82" s="154">
        <v>137.72086781126299</v>
      </c>
      <c r="AE82" s="154">
        <v>137.72086781126299</v>
      </c>
      <c r="AF82" s="154">
        <v>137.72086781126299</v>
      </c>
      <c r="AG82" s="154">
        <v>138.40148720564801</v>
      </c>
      <c r="AH82" s="154">
        <v>133.43236446892101</v>
      </c>
      <c r="AI82" s="154">
        <v>139.312338036715</v>
      </c>
      <c r="AJ82" s="154">
        <v>112.102259758046</v>
      </c>
      <c r="AK82" s="154">
        <v>95.8994268811241</v>
      </c>
      <c r="AL82" s="154">
        <v>113.55623100304</v>
      </c>
      <c r="AM82" s="154">
        <v>114.602310076064</v>
      </c>
      <c r="AN82" s="154">
        <v>114.12827461608001</v>
      </c>
      <c r="AO82" s="154">
        <v>104.24332069890001</v>
      </c>
      <c r="AP82" s="154">
        <v>74.170031579045101</v>
      </c>
      <c r="AQ82" s="154">
        <v>134.307020168078</v>
      </c>
      <c r="AR82" s="154">
        <v>134.307020168078</v>
      </c>
      <c r="AS82" s="154">
        <v>134.307020168078</v>
      </c>
      <c r="AT82" s="154">
        <v>134.49642809148</v>
      </c>
      <c r="AU82" s="154">
        <v>129.93986200411501</v>
      </c>
      <c r="AV82" s="154">
        <v>136.184971584707</v>
      </c>
      <c r="AW82" s="154">
        <v>107.975348094043</v>
      </c>
      <c r="AX82" s="154">
        <v>91.255315215381799</v>
      </c>
      <c r="AY82" s="154">
        <v>109.68903436988499</v>
      </c>
      <c r="AZ82" s="154">
        <v>109.611231101512</v>
      </c>
      <c r="BA82" s="154">
        <v>110.591689250226</v>
      </c>
      <c r="BB82" s="154">
        <v>100.443745955441</v>
      </c>
      <c r="BC82" s="154">
        <v>76.527263309282802</v>
      </c>
      <c r="BE82" s="157" t="e">
        <f>#N/A</f>
        <v>#N/A</v>
      </c>
      <c r="BF82" s="157" t="e">
        <f>#N/A</f>
        <v>#N/A</v>
      </c>
      <c r="BG82" s="157" t="e">
        <f>#N/A</f>
        <v>#N/A</v>
      </c>
      <c r="BH82" s="157" t="e">
        <f>#N/A</f>
        <v>#N/A</v>
      </c>
      <c r="BI82" s="157" t="e">
        <f>#N/A</f>
        <v>#N/A</v>
      </c>
      <c r="BJ82" s="157" t="e">
        <f>#N/A</f>
        <v>#N/A</v>
      </c>
      <c r="BK82" s="157" t="e">
        <f>#N/A</f>
        <v>#N/A</v>
      </c>
    </row>
    <row r="83" spans="1:63" x14ac:dyDescent="0.25">
      <c r="A83" s="152">
        <v>44378</v>
      </c>
      <c r="B83" t="s">
        <v>312</v>
      </c>
      <c r="C83">
        <v>2021</v>
      </c>
      <c r="D83" s="153">
        <v>158.460483068358</v>
      </c>
      <c r="E83" s="153">
        <v>186.10593708021599</v>
      </c>
      <c r="F83" s="153">
        <v>156.28637206672499</v>
      </c>
      <c r="G83" s="153">
        <v>155.808339377945</v>
      </c>
      <c r="H83" s="153">
        <v>149.85486569914099</v>
      </c>
      <c r="I83" s="153">
        <v>175.19239666791</v>
      </c>
      <c r="J83" s="154">
        <v>162.82681477658301</v>
      </c>
      <c r="K83" s="154">
        <v>192.93921257921099</v>
      </c>
      <c r="L83" s="154">
        <v>160.29564185215901</v>
      </c>
      <c r="M83" s="154">
        <v>160.789402736456</v>
      </c>
      <c r="N83" s="154">
        <v>153.74479070455601</v>
      </c>
      <c r="O83" s="154">
        <v>177.689836494627</v>
      </c>
      <c r="P83" s="155">
        <v>7090.6666666666697</v>
      </c>
      <c r="Q83" s="155">
        <v>7090.6666666666697</v>
      </c>
      <c r="R83" s="155">
        <v>7090.6666666666697</v>
      </c>
      <c r="S83" s="155">
        <v>8454.5462274176407</v>
      </c>
      <c r="T83" s="155">
        <v>6772.8445776634599</v>
      </c>
      <c r="U83" s="155">
        <v>6617.3215245613501</v>
      </c>
      <c r="V83" s="154">
        <v>62.47</v>
      </c>
      <c r="W83" s="154">
        <v>65.66</v>
      </c>
      <c r="X83" s="154">
        <v>61.84</v>
      </c>
      <c r="Y83" s="154">
        <v>61.83</v>
      </c>
      <c r="Z83" s="154">
        <v>64.92</v>
      </c>
      <c r="AA83" s="154">
        <v>56.6</v>
      </c>
      <c r="AB83" s="154">
        <v>2.9766666666666701</v>
      </c>
      <c r="AC83" s="156">
        <v>5.5143975360246499E-3</v>
      </c>
      <c r="AD83" s="154">
        <v>137.14705772581701</v>
      </c>
      <c r="AE83" s="154">
        <v>137.14705772581701</v>
      </c>
      <c r="AF83" s="154">
        <v>137.14705772581701</v>
      </c>
      <c r="AG83" s="154">
        <v>137.30929530461501</v>
      </c>
      <c r="AH83" s="154">
        <v>133.37791824852201</v>
      </c>
      <c r="AI83" s="154">
        <v>139.067339478972</v>
      </c>
      <c r="AJ83" s="154">
        <v>114.07441223465</v>
      </c>
      <c r="AK83" s="154">
        <v>97.112220373451706</v>
      </c>
      <c r="AL83" s="154">
        <v>115.669862052841</v>
      </c>
      <c r="AM83" s="154">
        <v>116.123579678843</v>
      </c>
      <c r="AN83" s="154">
        <v>117.28997289972899</v>
      </c>
      <c r="AO83" s="154">
        <v>104.65008782472</v>
      </c>
      <c r="AP83" s="154">
        <v>75.853139123165107</v>
      </c>
      <c r="AQ83" s="154">
        <v>136.047792337407</v>
      </c>
      <c r="AR83" s="154">
        <v>136.047792337407</v>
      </c>
      <c r="AS83" s="154">
        <v>136.047792337407</v>
      </c>
      <c r="AT83" s="154">
        <v>136.568764361192</v>
      </c>
      <c r="AU83" s="154">
        <v>131.61857828086801</v>
      </c>
      <c r="AV83" s="154">
        <v>137.78529232038301</v>
      </c>
      <c r="AW83" s="154">
        <v>110.33553983108899</v>
      </c>
      <c r="AX83" s="154">
        <v>93.155851358846405</v>
      </c>
      <c r="AY83" s="154">
        <v>112.078559738134</v>
      </c>
      <c r="AZ83" s="154">
        <v>112.14198516292601</v>
      </c>
      <c r="BA83" s="154">
        <v>113.053297199639</v>
      </c>
      <c r="BB83" s="154">
        <v>102.412868632708</v>
      </c>
      <c r="BC83" s="154">
        <v>75.745732695715503</v>
      </c>
      <c r="BE83" s="157" t="e">
        <f>#N/A</f>
        <v>#N/A</v>
      </c>
      <c r="BF83" s="157" t="e">
        <f>#N/A</f>
        <v>#N/A</v>
      </c>
      <c r="BG83" s="157" t="e">
        <f>#N/A</f>
        <v>#N/A</v>
      </c>
      <c r="BH83" s="157" t="e">
        <f>#N/A</f>
        <v>#N/A</v>
      </c>
      <c r="BI83" s="157" t="e">
        <f>#N/A</f>
        <v>#N/A</v>
      </c>
      <c r="BJ83" s="157" t="e">
        <f>#N/A</f>
        <v>#N/A</v>
      </c>
      <c r="BK83" s="157" t="e">
        <f>#N/A</f>
        <v>#N/A</v>
      </c>
    </row>
    <row r="84" spans="1:63" x14ac:dyDescent="0.25">
      <c r="A84" s="152">
        <v>44470</v>
      </c>
      <c r="B84" t="s">
        <v>313</v>
      </c>
      <c r="C84">
        <v>2021</v>
      </c>
      <c r="D84" s="153">
        <v>157.11626263945101</v>
      </c>
      <c r="E84" s="153">
        <v>182.98623515177599</v>
      </c>
      <c r="F84" s="153">
        <v>155.23871269675899</v>
      </c>
      <c r="G84" s="153">
        <v>154.14937786012601</v>
      </c>
      <c r="H84" s="153">
        <v>147.52228477092001</v>
      </c>
      <c r="I84" s="153">
        <v>176.41027858218001</v>
      </c>
      <c r="J84" s="154">
        <v>161.04663681369601</v>
      </c>
      <c r="K84" s="154">
        <v>188.75139385411299</v>
      </c>
      <c r="L84" s="154">
        <v>158.90105948287101</v>
      </c>
      <c r="M84" s="154">
        <v>159.12320273724299</v>
      </c>
      <c r="N84" s="154">
        <v>151.35893415515201</v>
      </c>
      <c r="O84" s="154">
        <v>178.02832927362101</v>
      </c>
      <c r="P84" s="155">
        <v>7251</v>
      </c>
      <c r="Q84" s="155">
        <v>7251</v>
      </c>
      <c r="R84" s="155">
        <v>7251</v>
      </c>
      <c r="S84" s="155">
        <v>8645.4230769230799</v>
      </c>
      <c r="T84" s="155">
        <v>6908.1588433513398</v>
      </c>
      <c r="U84" s="155">
        <v>6762.4891150101303</v>
      </c>
      <c r="V84" s="154">
        <v>64.09</v>
      </c>
      <c r="W84" s="154">
        <v>67.930000000000007</v>
      </c>
      <c r="X84" s="154">
        <v>63.33</v>
      </c>
      <c r="Y84" s="154">
        <v>63.57</v>
      </c>
      <c r="Z84" s="154">
        <v>66.91</v>
      </c>
      <c r="AA84" s="154">
        <v>57.14</v>
      </c>
      <c r="AB84" s="154">
        <v>3.0366666666666702</v>
      </c>
      <c r="AC84" s="156">
        <v>5.5435756306598501E-3</v>
      </c>
      <c r="AD84" s="154">
        <v>140.24821110895499</v>
      </c>
      <c r="AE84" s="154">
        <v>140.24821110895499</v>
      </c>
      <c r="AF84" s="154">
        <v>140.24821110895499</v>
      </c>
      <c r="AG84" s="154">
        <v>140.40930386693901</v>
      </c>
      <c r="AH84" s="154">
        <v>136.04266787621901</v>
      </c>
      <c r="AI84" s="154">
        <v>142.11813132992799</v>
      </c>
      <c r="AJ84" s="154">
        <v>117.032640949555</v>
      </c>
      <c r="AK84" s="154">
        <v>100.46958772416301</v>
      </c>
      <c r="AL84" s="154">
        <v>118.45686228664999</v>
      </c>
      <c r="AM84" s="154">
        <v>119.391492158888</v>
      </c>
      <c r="AN84" s="154">
        <v>120.885275519422</v>
      </c>
      <c r="AO84" s="154">
        <v>105.648516224462</v>
      </c>
      <c r="AP84" s="154">
        <v>76.254497577511799</v>
      </c>
      <c r="AQ84" s="154">
        <v>137.87721494128601</v>
      </c>
      <c r="AR84" s="154">
        <v>137.87721494128601</v>
      </c>
      <c r="AS84" s="154">
        <v>137.87721494128601</v>
      </c>
      <c r="AT84" s="154">
        <v>138.50384766015799</v>
      </c>
      <c r="AU84" s="154">
        <v>133.524177178911</v>
      </c>
      <c r="AV84" s="154">
        <v>139.55287841144499</v>
      </c>
      <c r="AW84" s="154">
        <v>112.869207943392</v>
      </c>
      <c r="AX84" s="154">
        <v>96.302458864854898</v>
      </c>
      <c r="AY84" s="154">
        <v>114.39794248304899</v>
      </c>
      <c r="AZ84" s="154">
        <v>114.757254202273</v>
      </c>
      <c r="BA84" s="154">
        <v>116.282746160795</v>
      </c>
      <c r="BB84" s="154">
        <v>103.34658408061399</v>
      </c>
      <c r="BC84" s="154">
        <v>75.885023045658897</v>
      </c>
      <c r="BE84" s="157" t="e">
        <f>#N/A</f>
        <v>#N/A</v>
      </c>
      <c r="BF84" s="157" t="e">
        <f>#N/A</f>
        <v>#N/A</v>
      </c>
      <c r="BG84" s="157" t="e">
        <f>#N/A</f>
        <v>#N/A</v>
      </c>
      <c r="BH84" s="157" t="e">
        <f>#N/A</f>
        <v>#N/A</v>
      </c>
      <c r="BI84" s="157" t="e">
        <f>#N/A</f>
        <v>#N/A</v>
      </c>
      <c r="BJ84" s="157" t="e">
        <f>#N/A</f>
        <v>#N/A</v>
      </c>
      <c r="BK84" s="157" t="e">
        <f>#N/A</f>
        <v>#N/A</v>
      </c>
    </row>
    <row r="85" spans="1:63" x14ac:dyDescent="0.25">
      <c r="A85" s="152">
        <v>44562</v>
      </c>
      <c r="B85" t="s">
        <v>314</v>
      </c>
      <c r="C85">
        <v>2022</v>
      </c>
      <c r="D85" s="153">
        <v>155.25444764808501</v>
      </c>
      <c r="E85" s="153">
        <v>173.27801175041799</v>
      </c>
      <c r="F85" s="153">
        <v>154.77052466286</v>
      </c>
      <c r="G85" s="153">
        <v>151.31883078400099</v>
      </c>
      <c r="H85" s="153">
        <v>146.306615536972</v>
      </c>
      <c r="I85" s="153">
        <v>171.57497713271101</v>
      </c>
      <c r="J85" s="154">
        <v>159.10711826925899</v>
      </c>
      <c r="K85" s="154">
        <v>183.97818257319301</v>
      </c>
      <c r="L85" s="154">
        <v>157.44616841931199</v>
      </c>
      <c r="M85" s="154">
        <v>156.00501232059801</v>
      </c>
      <c r="N85" s="154">
        <v>150.31228864507199</v>
      </c>
      <c r="O85" s="154">
        <v>175.84040469382799</v>
      </c>
      <c r="P85" s="155">
        <v>7479</v>
      </c>
      <c r="Q85" s="155">
        <v>7479</v>
      </c>
      <c r="R85" s="155">
        <v>7479</v>
      </c>
      <c r="S85" s="155">
        <v>8962.7492447129898</v>
      </c>
      <c r="T85" s="155">
        <v>7065.3646803231604</v>
      </c>
      <c r="U85" s="155">
        <v>6955.7639570046204</v>
      </c>
      <c r="V85" s="154">
        <v>67.430000000000007</v>
      </c>
      <c r="W85" s="154">
        <v>74.58</v>
      </c>
      <c r="X85" s="154">
        <v>66.040000000000006</v>
      </c>
      <c r="Y85" s="154">
        <v>67.67</v>
      </c>
      <c r="Z85" s="154">
        <v>69.55</v>
      </c>
      <c r="AA85" s="154">
        <v>60.91</v>
      </c>
      <c r="AB85" s="154">
        <v>2.9466666666666699</v>
      </c>
      <c r="AC85" s="156">
        <v>5.4998368480694698E-3</v>
      </c>
      <c r="AD85" s="154">
        <v>144.65816727125599</v>
      </c>
      <c r="AE85" s="154">
        <v>144.65816727125599</v>
      </c>
      <c r="AF85" s="154">
        <v>144.65816727125599</v>
      </c>
      <c r="AG85" s="154">
        <v>145.562961001091</v>
      </c>
      <c r="AH85" s="154">
        <v>139.13852915450201</v>
      </c>
      <c r="AI85" s="154">
        <v>146.17992853361901</v>
      </c>
      <c r="AJ85" s="154">
        <v>123.131705090162</v>
      </c>
      <c r="AK85" s="154">
        <v>110.30504714365</v>
      </c>
      <c r="AL85" s="154">
        <v>123.525835866261</v>
      </c>
      <c r="AM85" s="154">
        <v>127.091745703822</v>
      </c>
      <c r="AN85" s="154">
        <v>125.654923215899</v>
      </c>
      <c r="AO85" s="154">
        <v>112.61902560784</v>
      </c>
      <c r="AP85" s="154">
        <v>75.652849992398103</v>
      </c>
      <c r="AQ85" s="154">
        <v>139.94357597932299</v>
      </c>
      <c r="AR85" s="154">
        <v>139.94357597932299</v>
      </c>
      <c r="AS85" s="154">
        <v>139.94357597932299</v>
      </c>
      <c r="AT85" s="154">
        <v>140.420761844574</v>
      </c>
      <c r="AU85" s="154">
        <v>135.497869937041</v>
      </c>
      <c r="AV85" s="154">
        <v>141.669434344808</v>
      </c>
      <c r="AW85" s="154">
        <v>116.58525450810301</v>
      </c>
      <c r="AX85" s="154">
        <v>100.946570530597</v>
      </c>
      <c r="AY85" s="154">
        <v>117.80219780219799</v>
      </c>
      <c r="AZ85" s="154">
        <v>119.302281904404</v>
      </c>
      <c r="BA85" s="154">
        <v>119.489611562782</v>
      </c>
      <c r="BB85" s="154">
        <v>106.79023758898001</v>
      </c>
      <c r="BC85" s="154">
        <v>75.482629568030006</v>
      </c>
      <c r="BE85" s="157" t="e">
        <f>#N/A</f>
        <v>#N/A</v>
      </c>
      <c r="BF85" s="157" t="e">
        <f>#N/A</f>
        <v>#N/A</v>
      </c>
      <c r="BG85" s="157" t="e">
        <f>#N/A</f>
        <v>#N/A</v>
      </c>
      <c r="BH85" s="157" t="e">
        <f>#N/A</f>
        <v>#N/A</v>
      </c>
      <c r="BI85" s="157" t="e">
        <f>#N/A</f>
        <v>#N/A</v>
      </c>
      <c r="BJ85" s="157" t="e">
        <f>#N/A</f>
        <v>#N/A</v>
      </c>
      <c r="BK85" s="157" t="e">
        <f>#N/A</f>
        <v>#N/A</v>
      </c>
    </row>
    <row r="86" spans="1:63" x14ac:dyDescent="0.25">
      <c r="A86" s="152">
        <v>44652</v>
      </c>
      <c r="B86" t="s">
        <v>315</v>
      </c>
      <c r="C86">
        <v>2022</v>
      </c>
      <c r="D86" s="153">
        <v>159.67318474273301</v>
      </c>
      <c r="E86" s="153">
        <v>184.05382108242901</v>
      </c>
      <c r="F86" s="153">
        <v>158.09121961516399</v>
      </c>
      <c r="G86" s="153">
        <v>154.129785537407</v>
      </c>
      <c r="H86" s="153">
        <v>153.60127883934001</v>
      </c>
      <c r="I86" s="153">
        <v>172.32304662954601</v>
      </c>
      <c r="J86" s="154">
        <v>157.62609452465699</v>
      </c>
      <c r="K86" s="154">
        <v>181.60600126621</v>
      </c>
      <c r="L86" s="154">
        <v>156.096707260377</v>
      </c>
      <c r="M86" s="154">
        <v>153.85158338987</v>
      </c>
      <c r="N86" s="154">
        <v>149.321261211593</v>
      </c>
      <c r="O86" s="154">
        <v>173.87517475308701</v>
      </c>
      <c r="P86" s="155">
        <v>7649.3333333333303</v>
      </c>
      <c r="Q86" s="155">
        <v>7649.3333333333303</v>
      </c>
      <c r="R86" s="155">
        <v>7649.3333333333303</v>
      </c>
      <c r="S86" s="155">
        <v>9111.3733990147794</v>
      </c>
      <c r="T86" s="155">
        <v>7302.3883940222504</v>
      </c>
      <c r="U86" s="155">
        <v>7131.3871272449096</v>
      </c>
      <c r="V86" s="154">
        <v>69.8</v>
      </c>
      <c r="W86" s="154">
        <v>74.75</v>
      </c>
      <c r="X86" s="154">
        <v>68.83</v>
      </c>
      <c r="Y86" s="154">
        <v>70.3</v>
      </c>
      <c r="Z86" s="154">
        <v>71.27</v>
      </c>
      <c r="AA86" s="154">
        <v>64.72</v>
      </c>
      <c r="AB86" s="154">
        <v>2.4966666666666701</v>
      </c>
      <c r="AC86" s="156">
        <v>5.2837183531769197E-3</v>
      </c>
      <c r="AD86" s="154">
        <v>147.95273978431999</v>
      </c>
      <c r="AE86" s="154">
        <v>147.95273978431999</v>
      </c>
      <c r="AF86" s="154">
        <v>147.95273978431999</v>
      </c>
      <c r="AG86" s="154">
        <v>147.976748488141</v>
      </c>
      <c r="AH86" s="154">
        <v>143.806247296593</v>
      </c>
      <c r="AI86" s="154">
        <v>149.87076431143799</v>
      </c>
      <c r="AJ86" s="154">
        <v>127.45948413604199</v>
      </c>
      <c r="AK86" s="154">
        <v>110.556479940839</v>
      </c>
      <c r="AL86" s="154">
        <v>128.744447042319</v>
      </c>
      <c r="AM86" s="154">
        <v>132.031176636304</v>
      </c>
      <c r="AN86" s="154">
        <v>128.76242095754299</v>
      </c>
      <c r="AO86" s="154">
        <v>119.663492650458</v>
      </c>
      <c r="AP86" s="154">
        <v>72.680038157002002</v>
      </c>
      <c r="AQ86" s="154">
        <v>142.501543972587</v>
      </c>
      <c r="AR86" s="154">
        <v>142.501543972587</v>
      </c>
      <c r="AS86" s="154">
        <v>142.501543972587</v>
      </c>
      <c r="AT86" s="154">
        <v>142.81457716519699</v>
      </c>
      <c r="AU86" s="154">
        <v>138.091340643959</v>
      </c>
      <c r="AV86" s="154">
        <v>144.30904091348901</v>
      </c>
      <c r="AW86" s="154">
        <v>120.424560602602</v>
      </c>
      <c r="AX86" s="154">
        <v>104.61083379552601</v>
      </c>
      <c r="AY86" s="154">
        <v>121.599251812018</v>
      </c>
      <c r="AZ86" s="154">
        <v>123.659498544464</v>
      </c>
      <c r="BA86" s="154">
        <v>123.148148148148</v>
      </c>
      <c r="BB86" s="154">
        <v>110.64528057686999</v>
      </c>
      <c r="BC86" s="154">
        <v>75.110131212519207</v>
      </c>
      <c r="BE86" s="157" t="e">
        <f>#N/A</f>
        <v>#N/A</v>
      </c>
      <c r="BF86" s="157" t="e">
        <f>#N/A</f>
        <v>#N/A</v>
      </c>
      <c r="BG86" s="157" t="e">
        <f>#N/A</f>
        <v>#N/A</v>
      </c>
      <c r="BH86" s="157" t="e">
        <f>#N/A</f>
        <v>#N/A</v>
      </c>
      <c r="BI86" s="157" t="e">
        <f>#N/A</f>
        <v>#N/A</v>
      </c>
      <c r="BJ86" s="157" t="e">
        <f>#N/A</f>
        <v>#N/A</v>
      </c>
      <c r="BK86" s="157" t="e">
        <f>#N/A</f>
        <v>#N/A</v>
      </c>
    </row>
    <row r="87" spans="1:63" x14ac:dyDescent="0.25">
      <c r="A87" s="152">
        <v>44743</v>
      </c>
      <c r="B87" t="s">
        <v>316</v>
      </c>
      <c r="C87">
        <v>2022</v>
      </c>
      <c r="D87" s="153">
        <v>148.09573331147101</v>
      </c>
      <c r="E87" s="153">
        <v>171.19039059895101</v>
      </c>
      <c r="F87" s="153">
        <v>146.552459878918</v>
      </c>
      <c r="G87" s="153">
        <v>139.26193510856999</v>
      </c>
      <c r="H87" s="153">
        <v>143.04713505052499</v>
      </c>
      <c r="I87" s="153">
        <v>166.79680347916499</v>
      </c>
      <c r="J87" s="154">
        <v>155.03490708543501</v>
      </c>
      <c r="K87" s="154">
        <v>177.87711464589299</v>
      </c>
      <c r="L87" s="154">
        <v>153.66322921342501</v>
      </c>
      <c r="M87" s="154">
        <v>149.714982322526</v>
      </c>
      <c r="N87" s="154">
        <v>147.61932854943899</v>
      </c>
      <c r="O87" s="154">
        <v>171.77627645590101</v>
      </c>
      <c r="P87" s="155">
        <v>7626</v>
      </c>
      <c r="Q87" s="155">
        <v>7626</v>
      </c>
      <c r="R87" s="155">
        <v>7626</v>
      </c>
      <c r="S87" s="155">
        <v>8967.3320158102797</v>
      </c>
      <c r="T87" s="155">
        <v>7314.8556435395103</v>
      </c>
      <c r="U87" s="155">
        <v>7152.9211474336398</v>
      </c>
      <c r="V87" s="154">
        <v>71.72</v>
      </c>
      <c r="W87" s="154">
        <v>76.59</v>
      </c>
      <c r="X87" s="154">
        <v>70.760000000000005</v>
      </c>
      <c r="Y87" s="154">
        <v>73.2</v>
      </c>
      <c r="Z87" s="154">
        <v>73.28</v>
      </c>
      <c r="AA87" s="154">
        <v>64.11</v>
      </c>
      <c r="AB87" s="154">
        <v>3.0033333333333299</v>
      </c>
      <c r="AC87" s="156">
        <v>5.5273562517639601E-3</v>
      </c>
      <c r="AD87" s="154">
        <v>147.50142848115999</v>
      </c>
      <c r="AE87" s="154">
        <v>147.50142848115999</v>
      </c>
      <c r="AF87" s="154">
        <v>147.50142848115999</v>
      </c>
      <c r="AG87" s="154">
        <v>145.63738924986799</v>
      </c>
      <c r="AH87" s="154">
        <v>144.05176537512401</v>
      </c>
      <c r="AI87" s="154">
        <v>150.32331582866701</v>
      </c>
      <c r="AJ87" s="154">
        <v>130.965532983337</v>
      </c>
      <c r="AK87" s="154">
        <v>113.277870216306</v>
      </c>
      <c r="AL87" s="154">
        <v>132.354454056582</v>
      </c>
      <c r="AM87" s="154">
        <v>137.477697436379</v>
      </c>
      <c r="AN87" s="154">
        <v>132.393857271906</v>
      </c>
      <c r="AO87" s="154">
        <v>118.535638347046</v>
      </c>
      <c r="AP87" s="154">
        <v>76.031392370488902</v>
      </c>
      <c r="AQ87" s="154">
        <v>145.090136661423</v>
      </c>
      <c r="AR87" s="154">
        <v>145.090136661423</v>
      </c>
      <c r="AS87" s="154">
        <v>145.090136661423</v>
      </c>
      <c r="AT87" s="154">
        <v>144.89660065151</v>
      </c>
      <c r="AU87" s="154">
        <v>140.75980242560999</v>
      </c>
      <c r="AV87" s="154">
        <v>147.12303500091301</v>
      </c>
      <c r="AW87" s="154">
        <v>124.64734078977401</v>
      </c>
      <c r="AX87" s="154">
        <v>108.65224625624001</v>
      </c>
      <c r="AY87" s="154">
        <v>125.770399812953</v>
      </c>
      <c r="AZ87" s="154">
        <v>128.998027983848</v>
      </c>
      <c r="BA87" s="154">
        <v>126.924119241192</v>
      </c>
      <c r="BB87" s="154">
        <v>114.116668207451</v>
      </c>
      <c r="BC87" s="154">
        <v>75.154694524350205</v>
      </c>
      <c r="BE87" s="157" t="e">
        <f>#N/A</f>
        <v>#N/A</v>
      </c>
      <c r="BF87" s="157" t="e">
        <f>#N/A</f>
        <v>#N/A</v>
      </c>
      <c r="BG87" s="157" t="e">
        <f>#N/A</f>
        <v>#N/A</v>
      </c>
      <c r="BH87" s="157" t="e">
        <f>#N/A</f>
        <v>#N/A</v>
      </c>
      <c r="BI87" s="157" t="e">
        <f>#N/A</f>
        <v>#N/A</v>
      </c>
      <c r="BJ87" s="157" t="e">
        <f>#N/A</f>
        <v>#N/A</v>
      </c>
      <c r="BK87" s="157" t="e">
        <f>#N/A</f>
        <v>#N/A</v>
      </c>
    </row>
    <row r="88" spans="1:63" x14ac:dyDescent="0.25">
      <c r="A88" s="152">
        <v>44835</v>
      </c>
      <c r="B88" t="s">
        <v>317</v>
      </c>
      <c r="C88">
        <v>2022</v>
      </c>
      <c r="D88" s="153">
        <v>140.25438986546001</v>
      </c>
      <c r="E88" s="153">
        <v>164.51015442282099</v>
      </c>
      <c r="F88" s="153">
        <v>138.35624901957101</v>
      </c>
      <c r="G88" s="153">
        <v>130.19850861621401</v>
      </c>
      <c r="H88" s="153">
        <v>136.680424214249</v>
      </c>
      <c r="I88" s="153">
        <v>157.52194106268499</v>
      </c>
      <c r="J88" s="154">
        <v>150.81943889193701</v>
      </c>
      <c r="K88" s="154">
        <v>173.258094463655</v>
      </c>
      <c r="L88" s="154">
        <v>149.44261329412799</v>
      </c>
      <c r="M88" s="154">
        <v>143.72726501154801</v>
      </c>
      <c r="N88" s="154">
        <v>144.90886341027101</v>
      </c>
      <c r="O88" s="154">
        <v>167.05419207602699</v>
      </c>
      <c r="P88" s="155">
        <v>7845.6666666666697</v>
      </c>
      <c r="Q88" s="155">
        <v>7845.6666666666697</v>
      </c>
      <c r="R88" s="155">
        <v>7845.6666666666697</v>
      </c>
      <c r="S88" s="155">
        <v>9262.5593980147296</v>
      </c>
      <c r="T88" s="155">
        <v>7496.4209219616996</v>
      </c>
      <c r="U88" s="155">
        <v>7348.5787060466</v>
      </c>
      <c r="V88" s="154">
        <v>74.959999999999994</v>
      </c>
      <c r="W88" s="154">
        <v>78.89</v>
      </c>
      <c r="X88" s="154">
        <v>74.19</v>
      </c>
      <c r="Y88" s="154">
        <v>77.81</v>
      </c>
      <c r="Z88" s="154">
        <v>75.62</v>
      </c>
      <c r="AA88" s="154">
        <v>67.099999999999994</v>
      </c>
      <c r="AB88" s="154">
        <v>3.4466666666666699</v>
      </c>
      <c r="AC88" s="156">
        <v>5.74496377793205E-3</v>
      </c>
      <c r="AD88" s="154">
        <v>151.75020203519</v>
      </c>
      <c r="AE88" s="154">
        <v>151.75020203519</v>
      </c>
      <c r="AF88" s="154">
        <v>151.75020203519</v>
      </c>
      <c r="AG88" s="154">
        <v>150.43214259495701</v>
      </c>
      <c r="AH88" s="154">
        <v>147.62733817684301</v>
      </c>
      <c r="AI88" s="154">
        <v>154.43518738036099</v>
      </c>
      <c r="AJ88" s="154">
        <v>136.881990413148</v>
      </c>
      <c r="AK88" s="154">
        <v>116.67960806064001</v>
      </c>
      <c r="AL88" s="154">
        <v>138.77016600420899</v>
      </c>
      <c r="AM88" s="154">
        <v>146.135787397878</v>
      </c>
      <c r="AN88" s="154">
        <v>136.62149954832901</v>
      </c>
      <c r="AO88" s="154">
        <v>124.06397337524299</v>
      </c>
      <c r="AP88" s="154">
        <v>79.024686533422198</v>
      </c>
      <c r="AQ88" s="154">
        <v>147.965634392981</v>
      </c>
      <c r="AR88" s="154">
        <v>147.965634392981</v>
      </c>
      <c r="AS88" s="154">
        <v>147.965634392981</v>
      </c>
      <c r="AT88" s="154">
        <v>147.40231033351401</v>
      </c>
      <c r="AU88" s="154">
        <v>143.655970000765</v>
      </c>
      <c r="AV88" s="154">
        <v>150.20229901352101</v>
      </c>
      <c r="AW88" s="154">
        <v>129.60967815567199</v>
      </c>
      <c r="AX88" s="154">
        <v>112.704751340359</v>
      </c>
      <c r="AY88" s="154">
        <v>130.84872574234299</v>
      </c>
      <c r="AZ88" s="154">
        <v>135.684101793596</v>
      </c>
      <c r="BA88" s="154">
        <v>130.858175248419</v>
      </c>
      <c r="BB88" s="154">
        <v>118.720532495147</v>
      </c>
      <c r="BC88" s="154">
        <v>75.847241763327801</v>
      </c>
      <c r="BE88" s="157" t="e">
        <f>#N/A</f>
        <v>#N/A</v>
      </c>
      <c r="BF88" s="157" t="e">
        <f>#N/A</f>
        <v>#N/A</v>
      </c>
      <c r="BG88" s="157" t="e">
        <f>#N/A</f>
        <v>#N/A</v>
      </c>
      <c r="BH88" s="157" t="e">
        <f>#N/A</f>
        <v>#N/A</v>
      </c>
      <c r="BI88" s="157" t="e">
        <f>#N/A</f>
        <v>#N/A</v>
      </c>
      <c r="BJ88" s="157" t="e">
        <f>#N/A</f>
        <v>#N/A</v>
      </c>
      <c r="BK88" s="157" t="e">
        <f>#N/A</f>
        <v>#N/A</v>
      </c>
    </row>
    <row r="89" spans="1:63" x14ac:dyDescent="0.25">
      <c r="A89" s="152">
        <v>44927</v>
      </c>
      <c r="B89" t="s">
        <v>318</v>
      </c>
      <c r="C89">
        <v>2023</v>
      </c>
      <c r="D89" s="153">
        <v>142.70913995249899</v>
      </c>
      <c r="E89" s="153">
        <v>167.92225983155299</v>
      </c>
      <c r="F89" s="153">
        <v>140.68726829028</v>
      </c>
      <c r="G89" s="153">
        <v>137.667323466586</v>
      </c>
      <c r="H89" s="153">
        <v>136.346540877265</v>
      </c>
      <c r="I89" s="153">
        <v>154.64155009977799</v>
      </c>
      <c r="J89" s="154">
        <v>147.683111968041</v>
      </c>
      <c r="K89" s="154">
        <v>171.91915648393899</v>
      </c>
      <c r="L89" s="154">
        <v>145.921799200983</v>
      </c>
      <c r="M89" s="154">
        <v>140.31438818219399</v>
      </c>
      <c r="N89" s="154">
        <v>142.41884474534501</v>
      </c>
      <c r="O89" s="154">
        <v>162.82083531779401</v>
      </c>
      <c r="P89" s="155">
        <v>8363.2950000000001</v>
      </c>
      <c r="Q89" s="155">
        <v>8363.2950000000001</v>
      </c>
      <c r="R89" s="155">
        <v>8363.2950000000001</v>
      </c>
      <c r="S89" s="155">
        <v>9960.6090000000004</v>
      </c>
      <c r="T89" s="155">
        <v>7926.7718320225003</v>
      </c>
      <c r="U89" s="155">
        <v>7798.9789686814102</v>
      </c>
      <c r="V89" s="154">
        <v>76.8</v>
      </c>
      <c r="W89" s="154">
        <v>80.569999999999993</v>
      </c>
      <c r="X89" s="154">
        <v>76.06</v>
      </c>
      <c r="Y89" s="154">
        <v>77.39</v>
      </c>
      <c r="Z89" s="154">
        <v>78.39</v>
      </c>
      <c r="AA89" s="154">
        <v>70.94</v>
      </c>
      <c r="AB89" s="154">
        <v>3.7066666666666701</v>
      </c>
      <c r="AC89" s="156">
        <v>5.87445918126662E-3</v>
      </c>
      <c r="AD89" s="154">
        <v>161.76212422099999</v>
      </c>
      <c r="AE89" s="154">
        <v>161.76212422099999</v>
      </c>
      <c r="AF89" s="154">
        <v>161.76212422099999</v>
      </c>
      <c r="AG89" s="154">
        <v>161.769084443525</v>
      </c>
      <c r="AH89" s="154">
        <v>156.10225707422401</v>
      </c>
      <c r="AI89" s="154">
        <v>163.900643455416</v>
      </c>
      <c r="AJ89" s="154">
        <v>140.24195389180599</v>
      </c>
      <c r="AK89" s="154">
        <v>119.16435570345701</v>
      </c>
      <c r="AL89" s="154">
        <v>142.26794482113601</v>
      </c>
      <c r="AM89" s="154">
        <v>145.34698093717699</v>
      </c>
      <c r="AN89" s="154">
        <v>141.626016260163</v>
      </c>
      <c r="AO89" s="154">
        <v>131.16390866229099</v>
      </c>
      <c r="AP89" s="154">
        <v>80.805956886307897</v>
      </c>
      <c r="AQ89" s="154">
        <v>152.241623630417</v>
      </c>
      <c r="AR89" s="154">
        <v>152.241623630417</v>
      </c>
      <c r="AS89" s="154">
        <v>152.241623630417</v>
      </c>
      <c r="AT89" s="154">
        <v>151.45384119412299</v>
      </c>
      <c r="AU89" s="154">
        <v>147.89690198069599</v>
      </c>
      <c r="AV89" s="154">
        <v>154.63247774397101</v>
      </c>
      <c r="AW89" s="154">
        <v>133.887240356083</v>
      </c>
      <c r="AX89" s="154">
        <v>114.919578480311</v>
      </c>
      <c r="AY89" s="154">
        <v>135.534252981062</v>
      </c>
      <c r="AZ89" s="154">
        <v>140.247910601934</v>
      </c>
      <c r="BA89" s="154">
        <v>134.85094850948499</v>
      </c>
      <c r="BB89" s="154">
        <v>123.356753258759</v>
      </c>
      <c r="BC89" s="154">
        <v>77.135518486805296</v>
      </c>
      <c r="BE89" s="157" t="e">
        <f>#N/A</f>
        <v>#N/A</v>
      </c>
      <c r="BF89" s="157" t="e">
        <f>#N/A</f>
        <v>#N/A</v>
      </c>
      <c r="BG89" s="157" t="e">
        <f>#N/A</f>
        <v>#N/A</v>
      </c>
      <c r="BH89" s="157" t="e">
        <f>#N/A</f>
        <v>#N/A</v>
      </c>
      <c r="BI89" s="157" t="e">
        <f>#N/A</f>
        <v>#N/A</v>
      </c>
      <c r="BJ89" s="157" t="e">
        <f>#N/A</f>
        <v>#N/A</v>
      </c>
      <c r="BK89" s="157" t="e">
        <f>#N/A</f>
        <v>#N/A</v>
      </c>
    </row>
    <row r="90" spans="1:63" x14ac:dyDescent="0.25">
      <c r="A90" s="152">
        <v>45017</v>
      </c>
      <c r="B90" t="s">
        <v>319</v>
      </c>
      <c r="C90">
        <v>2023</v>
      </c>
      <c r="D90" s="153">
        <v>145.173590285762</v>
      </c>
      <c r="E90" s="153">
        <v>169.913858851264</v>
      </c>
      <c r="F90" s="153">
        <v>143.28725375008099</v>
      </c>
      <c r="G90" s="153">
        <v>138.032408594847</v>
      </c>
      <c r="H90" s="153">
        <v>141.515302566071</v>
      </c>
      <c r="I90" s="153">
        <v>153.03428617050901</v>
      </c>
      <c r="J90" s="154">
        <v>144.05821335379801</v>
      </c>
      <c r="K90" s="154">
        <v>168.38416592614701</v>
      </c>
      <c r="L90" s="154">
        <v>142.220807734712</v>
      </c>
      <c r="M90" s="154">
        <v>136.29004394655399</v>
      </c>
      <c r="N90" s="154">
        <v>139.39735067702699</v>
      </c>
      <c r="O90" s="154">
        <v>157.99864520303399</v>
      </c>
      <c r="P90" s="155">
        <v>8551.6574999999993</v>
      </c>
      <c r="Q90" s="155">
        <v>8551.6574999999993</v>
      </c>
      <c r="R90" s="155">
        <v>8551.6574999999993</v>
      </c>
      <c r="S90" s="155">
        <v>10043.488499999999</v>
      </c>
      <c r="T90" s="155">
        <v>8180.4615904751699</v>
      </c>
      <c r="U90" s="155">
        <v>8027.9428061027902</v>
      </c>
      <c r="V90" s="154">
        <v>79.53</v>
      </c>
      <c r="W90" s="154">
        <v>83.88</v>
      </c>
      <c r="X90" s="154">
        <v>78.67</v>
      </c>
      <c r="Y90" s="154">
        <v>80.180000000000007</v>
      </c>
      <c r="Z90" s="154">
        <v>80.3</v>
      </c>
      <c r="AA90" s="154">
        <v>76.02</v>
      </c>
      <c r="AB90" s="154">
        <v>3.36</v>
      </c>
      <c r="AC90" s="156">
        <v>5.7021046305768402E-3</v>
      </c>
      <c r="AD90" s="154">
        <v>165.405415307059</v>
      </c>
      <c r="AE90" s="154">
        <v>165.405415307059</v>
      </c>
      <c r="AF90" s="154">
        <v>165.405415307059</v>
      </c>
      <c r="AG90" s="154">
        <v>163.11512069835001</v>
      </c>
      <c r="AH90" s="154">
        <v>161.09818034920701</v>
      </c>
      <c r="AI90" s="154">
        <v>168.712468238133</v>
      </c>
      <c r="AJ90" s="154">
        <v>145.227117096553</v>
      </c>
      <c r="AK90" s="154">
        <v>124.059900166389</v>
      </c>
      <c r="AL90" s="154">
        <v>147.14987140519099</v>
      </c>
      <c r="AM90" s="154">
        <v>150.58690956897399</v>
      </c>
      <c r="AN90" s="154">
        <v>145.07678410117401</v>
      </c>
      <c r="AO90" s="154">
        <v>140.55653138578199</v>
      </c>
      <c r="AP90" s="154">
        <v>78.435138745872095</v>
      </c>
      <c r="AQ90" s="154">
        <v>156.604792511102</v>
      </c>
      <c r="AR90" s="154">
        <v>156.604792511102</v>
      </c>
      <c r="AS90" s="154">
        <v>156.604792511102</v>
      </c>
      <c r="AT90" s="154">
        <v>155.23843424667501</v>
      </c>
      <c r="AU90" s="154">
        <v>152.21988524384901</v>
      </c>
      <c r="AV90" s="154">
        <v>159.34290372564399</v>
      </c>
      <c r="AW90" s="154">
        <v>138.32914859621101</v>
      </c>
      <c r="AX90" s="154">
        <v>118.295433536698</v>
      </c>
      <c r="AY90" s="154">
        <v>140.13560907177899</v>
      </c>
      <c r="AZ90" s="154">
        <v>144.88684383510201</v>
      </c>
      <c r="BA90" s="154">
        <v>138.929539295393</v>
      </c>
      <c r="BB90" s="154">
        <v>128.58001294259</v>
      </c>
      <c r="BC90" s="154">
        <v>78.574293634022794</v>
      </c>
      <c r="BE90" s="157" t="e">
        <f>#N/A</f>
        <v>#N/A</v>
      </c>
      <c r="BF90" s="157" t="e">
        <f>#N/A</f>
        <v>#N/A</v>
      </c>
      <c r="BG90" s="157" t="e">
        <f>#N/A</f>
        <v>#N/A</v>
      </c>
      <c r="BH90" s="157" t="e">
        <f>#N/A</f>
        <v>#N/A</v>
      </c>
      <c r="BI90" s="157" t="e">
        <f>#N/A</f>
        <v>#N/A</v>
      </c>
      <c r="BJ90" s="157" t="e">
        <f>#N/A</f>
        <v>#N/A</v>
      </c>
      <c r="BK90" s="157" t="e">
        <f>#N/A</f>
        <v>#N/A</v>
      </c>
    </row>
    <row r="91" spans="1:63" x14ac:dyDescent="0.25">
      <c r="A91" s="152">
        <v>45108</v>
      </c>
      <c r="B91" t="s">
        <v>320</v>
      </c>
      <c r="C91">
        <v>2023</v>
      </c>
      <c r="D91" s="153">
        <v>140.95741673961399</v>
      </c>
      <c r="E91" s="153">
        <v>159.92502143673201</v>
      </c>
      <c r="F91" s="153">
        <v>140.03397934712601</v>
      </c>
      <c r="G91" s="153">
        <v>129.970369234993</v>
      </c>
      <c r="H91" s="153">
        <v>139.58930009400299</v>
      </c>
      <c r="I91" s="153">
        <v>151.55598907246701</v>
      </c>
      <c r="J91" s="154">
        <v>142.27363421083399</v>
      </c>
      <c r="K91" s="154">
        <v>165.56782363559299</v>
      </c>
      <c r="L91" s="154">
        <v>140.591187601765</v>
      </c>
      <c r="M91" s="154">
        <v>133.96715247815999</v>
      </c>
      <c r="N91" s="154">
        <v>138.53289193789701</v>
      </c>
      <c r="O91" s="154">
        <v>154.18844160136001</v>
      </c>
      <c r="P91" s="155">
        <v>8689.7900000000009</v>
      </c>
      <c r="Q91" s="155">
        <v>8689.7900000000009</v>
      </c>
      <c r="R91" s="155">
        <v>8689.7900000000009</v>
      </c>
      <c r="S91" s="155">
        <v>10121.7588638335</v>
      </c>
      <c r="T91" s="155">
        <v>8349.0173518581796</v>
      </c>
      <c r="U91" s="155">
        <v>8193.4319167274007</v>
      </c>
      <c r="V91" s="154">
        <v>79.52</v>
      </c>
      <c r="W91" s="154">
        <v>86.52</v>
      </c>
      <c r="X91" s="154">
        <v>78.150000000000006</v>
      </c>
      <c r="Y91" s="154">
        <v>81.99</v>
      </c>
      <c r="Z91" s="154">
        <v>79.38</v>
      </c>
      <c r="AA91" s="154">
        <v>74.849999999999994</v>
      </c>
      <c r="AB91" s="154">
        <v>3.89333333333333</v>
      </c>
      <c r="AC91" s="156">
        <v>5.9682699879859196E-3</v>
      </c>
      <c r="AD91" s="154">
        <v>168.077162103501</v>
      </c>
      <c r="AE91" s="154">
        <v>168.077162103501</v>
      </c>
      <c r="AF91" s="154">
        <v>168.077162103501</v>
      </c>
      <c r="AG91" s="154">
        <v>164.38630051239599</v>
      </c>
      <c r="AH91" s="154">
        <v>164.41755617486899</v>
      </c>
      <c r="AI91" s="154">
        <v>172.190330125587</v>
      </c>
      <c r="AJ91" s="154">
        <v>145.20885642547401</v>
      </c>
      <c r="AK91" s="154">
        <v>127.964503605103</v>
      </c>
      <c r="AL91" s="154">
        <v>146.17722702829099</v>
      </c>
      <c r="AM91" s="154">
        <v>153.98628979246899</v>
      </c>
      <c r="AN91" s="154">
        <v>143.414634146342</v>
      </c>
      <c r="AO91" s="154">
        <v>138.393269853009</v>
      </c>
      <c r="AP91" s="154">
        <v>82.096368781142999</v>
      </c>
      <c r="AQ91" s="154">
        <v>161.74872591668699</v>
      </c>
      <c r="AR91" s="154">
        <v>161.74872591668699</v>
      </c>
      <c r="AS91" s="154">
        <v>161.74872591668699</v>
      </c>
      <c r="AT91" s="154">
        <v>159.925662062307</v>
      </c>
      <c r="AU91" s="154">
        <v>157.311332943786</v>
      </c>
      <c r="AV91" s="154">
        <v>164.809657299874</v>
      </c>
      <c r="AW91" s="154">
        <v>141.88997945674501</v>
      </c>
      <c r="AX91" s="154">
        <v>121.967091883897</v>
      </c>
      <c r="AY91" s="154">
        <v>143.59130231470701</v>
      </c>
      <c r="AZ91" s="154">
        <v>149.01399192412401</v>
      </c>
      <c r="BA91" s="154">
        <v>141.684733514002</v>
      </c>
      <c r="BB91" s="154">
        <v>133.54442081908101</v>
      </c>
      <c r="BC91" s="154">
        <v>80.090537736686301</v>
      </c>
      <c r="BE91" s="157" t="e">
        <f>#N/A</f>
        <v>#N/A</v>
      </c>
      <c r="BF91" s="157" t="e">
        <f>#N/A</f>
        <v>#N/A</v>
      </c>
      <c r="BG91" s="157" t="e">
        <f>#N/A</f>
        <v>#N/A</v>
      </c>
      <c r="BH91" s="157" t="e">
        <f>#N/A</f>
        <v>#N/A</v>
      </c>
      <c r="BI91" s="157" t="e">
        <f>#N/A</f>
        <v>#N/A</v>
      </c>
      <c r="BJ91" s="157" t="e">
        <f>#N/A</f>
        <v>#N/A</v>
      </c>
      <c r="BK91" s="157" t="e">
        <f>#N/A</f>
        <v>#N/A</v>
      </c>
    </row>
    <row r="92" spans="1:63" x14ac:dyDescent="0.25">
      <c r="A92" s="152">
        <v>45200</v>
      </c>
      <c r="B92" t="s">
        <v>321</v>
      </c>
      <c r="C92">
        <v>2023</v>
      </c>
      <c r="D92" s="153">
        <v>139.837424716936</v>
      </c>
      <c r="E92" s="153">
        <v>172.977631172641</v>
      </c>
      <c r="F92" s="153">
        <v>136.52793658191601</v>
      </c>
      <c r="G92" s="153">
        <v>131.449083902859</v>
      </c>
      <c r="H92" s="153">
        <v>135.72979613784301</v>
      </c>
      <c r="I92" s="153">
        <v>152.24253465020399</v>
      </c>
      <c r="J92" s="154">
        <v>142.16939292370299</v>
      </c>
      <c r="K92" s="154">
        <v>167.68469282304801</v>
      </c>
      <c r="L92" s="154">
        <v>140.134109492351</v>
      </c>
      <c r="M92" s="154">
        <v>134.27979629982099</v>
      </c>
      <c r="N92" s="154">
        <v>138.29523491879601</v>
      </c>
      <c r="O92" s="154">
        <v>152.86858999824</v>
      </c>
      <c r="P92" s="155">
        <v>8983.6355000000003</v>
      </c>
      <c r="Q92" s="155">
        <v>8983.6355000000003</v>
      </c>
      <c r="R92" s="155">
        <v>8983.6355000000003</v>
      </c>
      <c r="S92" s="155">
        <v>10400.5176090604</v>
      </c>
      <c r="T92" s="155">
        <v>8645.7488420678692</v>
      </c>
      <c r="U92" s="155">
        <v>8480.0193393921909</v>
      </c>
      <c r="V92" s="154">
        <v>82.31</v>
      </c>
      <c r="W92" s="154">
        <v>82.14</v>
      </c>
      <c r="X92" s="154">
        <v>82.31</v>
      </c>
      <c r="Y92" s="154">
        <v>82.74</v>
      </c>
      <c r="Z92" s="154">
        <v>83.97</v>
      </c>
      <c r="AA92" s="154">
        <v>76.599999999999994</v>
      </c>
      <c r="AB92" s="154">
        <v>3.9733333333333301</v>
      </c>
      <c r="AC92" s="156">
        <v>6.00868707375823E-3</v>
      </c>
      <c r="AD92" s="154">
        <v>173.76069619775299</v>
      </c>
      <c r="AE92" s="154">
        <v>173.76069619775299</v>
      </c>
      <c r="AF92" s="154">
        <v>173.76069619775299</v>
      </c>
      <c r="AG92" s="154">
        <v>168.913588652708</v>
      </c>
      <c r="AH92" s="154">
        <v>170.261102116182</v>
      </c>
      <c r="AI92" s="154">
        <v>178.21315223725301</v>
      </c>
      <c r="AJ92" s="154">
        <v>150.303583656699</v>
      </c>
      <c r="AK92" s="154">
        <v>121.48641153632801</v>
      </c>
      <c r="AL92" s="154">
        <v>153.958382043488</v>
      </c>
      <c r="AM92" s="154">
        <v>155.39487275800499</v>
      </c>
      <c r="AN92" s="154">
        <v>151.707317073171</v>
      </c>
      <c r="AO92" s="154">
        <v>141.628917444763</v>
      </c>
      <c r="AP92" s="154">
        <v>82.652324859755794</v>
      </c>
      <c r="AQ92" s="154">
        <v>167.25134945732799</v>
      </c>
      <c r="AR92" s="154">
        <v>167.25134945732799</v>
      </c>
      <c r="AS92" s="154">
        <v>167.25134945732799</v>
      </c>
      <c r="AT92" s="154">
        <v>164.546023576745</v>
      </c>
      <c r="AU92" s="154">
        <v>162.96977392861999</v>
      </c>
      <c r="AV92" s="154">
        <v>170.75414851409701</v>
      </c>
      <c r="AW92" s="154">
        <v>145.24537776763299</v>
      </c>
      <c r="AX92" s="154">
        <v>123.168792752819</v>
      </c>
      <c r="AY92" s="154">
        <v>147.388356324527</v>
      </c>
      <c r="AZ92" s="154">
        <v>151.32876326415601</v>
      </c>
      <c r="BA92" s="154">
        <v>145.456187895212</v>
      </c>
      <c r="BB92" s="154">
        <v>137.93565683646099</v>
      </c>
      <c r="BC92" s="154">
        <v>80.997447318269707</v>
      </c>
      <c r="BE92" s="157" t="e">
        <f>#N/A</f>
        <v>#N/A</v>
      </c>
      <c r="BF92" s="157" t="e">
        <f>#N/A</f>
        <v>#N/A</v>
      </c>
      <c r="BG92" s="157" t="e">
        <f>#N/A</f>
        <v>#N/A</v>
      </c>
      <c r="BH92" s="157" t="e">
        <f>#N/A</f>
        <v>#N/A</v>
      </c>
      <c r="BI92" s="157" t="e">
        <f>#N/A</f>
        <v>#N/A</v>
      </c>
      <c r="BJ92" s="157" t="e">
        <f>#N/A</f>
        <v>#N/A</v>
      </c>
      <c r="BK92" s="157" t="e">
        <f>#N/A</f>
        <v>#N/A</v>
      </c>
    </row>
    <row r="93" spans="1:63" x14ac:dyDescent="0.25">
      <c r="A93" s="152">
        <v>45292</v>
      </c>
      <c r="B93" t="s">
        <v>322</v>
      </c>
      <c r="C93">
        <v>2024</v>
      </c>
      <c r="D93" s="153">
        <v>145.61109789764899</v>
      </c>
      <c r="E93" s="153">
        <v>178.70081738946499</v>
      </c>
      <c r="F93" s="153">
        <v>142.45447306269</v>
      </c>
      <c r="G93" s="153">
        <v>138.73719137982701</v>
      </c>
      <c r="H93" s="153">
        <v>140.79577299309699</v>
      </c>
      <c r="I93" s="153">
        <v>156.932000211766</v>
      </c>
      <c r="J93" s="154">
        <v>142.89488240999</v>
      </c>
      <c r="K93" s="154">
        <v>170.37933221252601</v>
      </c>
      <c r="L93" s="154">
        <v>140.57591068545301</v>
      </c>
      <c r="M93" s="154">
        <v>134.547263278131</v>
      </c>
      <c r="N93" s="154">
        <v>139.407542947754</v>
      </c>
      <c r="O93" s="154">
        <v>153.441202526236</v>
      </c>
      <c r="P93" s="155">
        <v>9576.3495000000003</v>
      </c>
      <c r="Q93" s="155">
        <v>9576.3495000000003</v>
      </c>
      <c r="R93" s="155">
        <v>9576.3495000000003</v>
      </c>
      <c r="S93" s="155">
        <v>11256.543</v>
      </c>
      <c r="T93" s="155">
        <v>9149.1257244906101</v>
      </c>
      <c r="U93" s="155">
        <v>8997.0963967844109</v>
      </c>
      <c r="V93" s="154">
        <v>83.65</v>
      </c>
      <c r="W93" s="154">
        <v>84.14</v>
      </c>
      <c r="X93" s="154">
        <v>83.48</v>
      </c>
      <c r="Y93" s="154">
        <v>84.23</v>
      </c>
      <c r="Z93" s="154">
        <v>85.04</v>
      </c>
      <c r="AA93" s="154">
        <v>78.27</v>
      </c>
      <c r="AB93" s="154">
        <v>4.0599999999999996</v>
      </c>
      <c r="AC93" s="156">
        <v>6.0526149936669096E-3</v>
      </c>
      <c r="AD93" s="154">
        <v>185.22491881521699</v>
      </c>
      <c r="AE93" s="154">
        <v>185.22491881521699</v>
      </c>
      <c r="AF93" s="154">
        <v>185.22491881521699</v>
      </c>
      <c r="AG93" s="154">
        <v>182.81619679169901</v>
      </c>
      <c r="AH93" s="154">
        <v>180.174124613907</v>
      </c>
      <c r="AI93" s="154">
        <v>189.079864759873</v>
      </c>
      <c r="AJ93" s="154">
        <v>152.75051358137401</v>
      </c>
      <c r="AK93" s="154">
        <v>124.444444444444</v>
      </c>
      <c r="AL93" s="154">
        <v>156.14683189151299</v>
      </c>
      <c r="AM93" s="154">
        <v>158.19325758287201</v>
      </c>
      <c r="AN93" s="154">
        <v>153.64046973803099</v>
      </c>
      <c r="AO93" s="154">
        <v>144.716649718036</v>
      </c>
      <c r="AP93" s="154">
        <v>83.256574117894402</v>
      </c>
      <c r="AQ93" s="154">
        <v>173.11704810588199</v>
      </c>
      <c r="AR93" s="154">
        <v>173.11704810588199</v>
      </c>
      <c r="AS93" s="154">
        <v>173.11704810588199</v>
      </c>
      <c r="AT93" s="154">
        <v>169.80780166378801</v>
      </c>
      <c r="AU93" s="154">
        <v>168.987740813541</v>
      </c>
      <c r="AV93" s="154">
        <v>177.048953840211</v>
      </c>
      <c r="AW93" s="154">
        <v>148.37251769002501</v>
      </c>
      <c r="AX93" s="154">
        <v>124.488814938066</v>
      </c>
      <c r="AY93" s="154">
        <v>150.85807809212099</v>
      </c>
      <c r="AZ93" s="154">
        <v>154.54033242558</v>
      </c>
      <c r="BA93" s="154">
        <v>148.45980126467899</v>
      </c>
      <c r="BB93" s="154">
        <v>141.323842100398</v>
      </c>
      <c r="BC93" s="154">
        <v>81.610101626166298</v>
      </c>
      <c r="BE93" s="157" t="e">
        <f>#N/A</f>
        <v>#N/A</v>
      </c>
      <c r="BF93" s="157" t="e">
        <f>#N/A</f>
        <v>#N/A</v>
      </c>
      <c r="BG93" s="157" t="e">
        <f>#N/A</f>
        <v>#N/A</v>
      </c>
      <c r="BH93" s="157" t="e">
        <f>#N/A</f>
        <v>#N/A</v>
      </c>
      <c r="BI93" s="157" t="e">
        <f>#N/A</f>
        <v>#N/A</v>
      </c>
      <c r="BJ93" s="157" t="e">
        <f>#N/A</f>
        <v>#N/A</v>
      </c>
      <c r="BK93" s="157" t="e">
        <f>#N/A</f>
        <v>#N/A</v>
      </c>
    </row>
    <row r="94" spans="1:63" x14ac:dyDescent="0.25">
      <c r="A94" s="152">
        <v>45383</v>
      </c>
      <c r="B94" t="s">
        <v>323</v>
      </c>
      <c r="C94">
        <v>2024</v>
      </c>
      <c r="D94" s="153">
        <v>144.03190791750799</v>
      </c>
      <c r="E94" s="153">
        <v>173.92134373858701</v>
      </c>
      <c r="F94" s="153">
        <v>141.46404307717901</v>
      </c>
      <c r="G94" s="153">
        <v>136.79607658981601</v>
      </c>
      <c r="H94" s="153">
        <v>139.56278629110599</v>
      </c>
      <c r="I94" s="153">
        <v>154.47744393866901</v>
      </c>
      <c r="J94" s="154">
        <v>142.60946181792701</v>
      </c>
      <c r="K94" s="154">
        <v>171.381203434356</v>
      </c>
      <c r="L94" s="154">
        <v>140.12010801722801</v>
      </c>
      <c r="M94" s="154">
        <v>134.238180276874</v>
      </c>
      <c r="N94" s="154">
        <v>138.91941387901301</v>
      </c>
      <c r="O94" s="154">
        <v>153.80199196827601</v>
      </c>
      <c r="P94" s="155">
        <v>9950.5630000000001</v>
      </c>
      <c r="Q94" s="155">
        <v>9950.5630000000001</v>
      </c>
      <c r="R94" s="155">
        <v>9950.5630000000001</v>
      </c>
      <c r="S94" s="155">
        <v>11577.604338380001</v>
      </c>
      <c r="T94" s="155">
        <v>9552.0310430363897</v>
      </c>
      <c r="U94" s="155">
        <v>9400.6790347603801</v>
      </c>
      <c r="V94" s="154">
        <v>87.48</v>
      </c>
      <c r="W94" s="154">
        <v>89.43</v>
      </c>
      <c r="X94" s="154">
        <v>86.96</v>
      </c>
      <c r="Y94" s="154">
        <v>87.47</v>
      </c>
      <c r="Z94" s="154">
        <v>89.17</v>
      </c>
      <c r="AA94" s="154">
        <v>82.71</v>
      </c>
      <c r="AB94" s="154">
        <v>4.1133333333333297</v>
      </c>
      <c r="AC94" s="156">
        <v>6.0797209888491799E-3</v>
      </c>
      <c r="AD94" s="154">
        <v>192.462923772853</v>
      </c>
      <c r="AE94" s="154">
        <v>192.462923772853</v>
      </c>
      <c r="AF94" s="154">
        <v>192.462923772853</v>
      </c>
      <c r="AG94" s="154">
        <v>188.03051639404001</v>
      </c>
      <c r="AH94" s="154">
        <v>188.108556302495</v>
      </c>
      <c r="AI94" s="154">
        <v>197.561417834618</v>
      </c>
      <c r="AJ94" s="154">
        <v>159.744350604885</v>
      </c>
      <c r="AK94" s="154">
        <v>132.268441486412</v>
      </c>
      <c r="AL94" s="154">
        <v>162.656067336918</v>
      </c>
      <c r="AM94" s="154">
        <v>164.27833599399</v>
      </c>
      <c r="AN94" s="154">
        <v>161.10207768744399</v>
      </c>
      <c r="AO94" s="154">
        <v>152.92594989368601</v>
      </c>
      <c r="AP94" s="154">
        <v>83.629429866904303</v>
      </c>
      <c r="AQ94" s="154">
        <v>179.88142522233099</v>
      </c>
      <c r="AR94" s="154">
        <v>179.88142522233099</v>
      </c>
      <c r="AS94" s="154">
        <v>179.88142522233099</v>
      </c>
      <c r="AT94" s="154">
        <v>176.03665058771099</v>
      </c>
      <c r="AU94" s="154">
        <v>175.74033480186301</v>
      </c>
      <c r="AV94" s="154">
        <v>184.26119123933299</v>
      </c>
      <c r="AW94" s="154">
        <v>152.001826067108</v>
      </c>
      <c r="AX94" s="154">
        <v>126.540950268072</v>
      </c>
      <c r="AY94" s="154">
        <v>154.734627075053</v>
      </c>
      <c r="AZ94" s="154">
        <v>157.96318903183399</v>
      </c>
      <c r="BA94" s="154">
        <v>152.46612466124699</v>
      </c>
      <c r="BB94" s="154">
        <v>144.416196727374</v>
      </c>
      <c r="BC94" s="154">
        <v>82.908674406424396</v>
      </c>
      <c r="BE94" s="157" t="e">
        <f>#N/A</f>
        <v>#N/A</v>
      </c>
      <c r="BF94" s="157" t="e">
        <f>#N/A</f>
        <v>#N/A</v>
      </c>
      <c r="BG94" s="157" t="e">
        <f>#N/A</f>
        <v>#N/A</v>
      </c>
      <c r="BH94" s="157" t="e">
        <f>#N/A</f>
        <v>#N/A</v>
      </c>
      <c r="BI94" s="157" t="e">
        <f>#N/A</f>
        <v>#N/A</v>
      </c>
      <c r="BJ94" s="157" t="e">
        <f>#N/A</f>
        <v>#N/A</v>
      </c>
      <c r="BK94" s="157" t="e">
        <f>#N/A</f>
        <v>#N/A</v>
      </c>
    </row>
    <row r="95" spans="1:63" x14ac:dyDescent="0.25">
      <c r="A95" s="152">
        <v>45474</v>
      </c>
      <c r="B95" t="s">
        <v>324</v>
      </c>
      <c r="C95">
        <v>2024</v>
      </c>
      <c r="D95" s="153">
        <v>140.85561951035601</v>
      </c>
      <c r="E95" s="153">
        <v>171.996682025627</v>
      </c>
      <c r="F95" s="153">
        <v>137.95299288949701</v>
      </c>
      <c r="G95" s="153">
        <v>135.050252556695</v>
      </c>
      <c r="H95" s="153">
        <v>136.263385888486</v>
      </c>
      <c r="I95" s="153">
        <v>147.79563020323999</v>
      </c>
      <c r="J95" s="154">
        <v>142.58401251061201</v>
      </c>
      <c r="K95" s="154">
        <v>174.39911858158001</v>
      </c>
      <c r="L95" s="154">
        <v>139.59986140282101</v>
      </c>
      <c r="M95" s="154">
        <v>135.508151107299</v>
      </c>
      <c r="N95" s="154">
        <v>138.08793532763301</v>
      </c>
      <c r="O95" s="154">
        <v>152.86190225096999</v>
      </c>
      <c r="P95" s="155">
        <v>9948.0514999999996</v>
      </c>
      <c r="Q95" s="155">
        <v>9948.0514999999996</v>
      </c>
      <c r="R95" s="155">
        <v>9948.0514999999996</v>
      </c>
      <c r="S95" s="155">
        <v>11493.014043560601</v>
      </c>
      <c r="T95" s="155">
        <v>9584.0410038966893</v>
      </c>
      <c r="U95" s="155">
        <v>9440.5473827373498</v>
      </c>
      <c r="V95" s="154">
        <v>89.63</v>
      </c>
      <c r="W95" s="154">
        <v>90.61</v>
      </c>
      <c r="X95" s="154">
        <v>89.35</v>
      </c>
      <c r="Y95" s="154">
        <v>88.15</v>
      </c>
      <c r="Z95" s="154">
        <v>91.84</v>
      </c>
      <c r="AA95" s="154">
        <v>87.01</v>
      </c>
      <c r="AB95" s="154">
        <v>4.0866666666666696</v>
      </c>
      <c r="AC95" s="156">
        <v>6.0661610156542804E-3</v>
      </c>
      <c r="AD95" s="154">
        <v>192.41434655837301</v>
      </c>
      <c r="AE95" s="154">
        <v>192.41434655837301</v>
      </c>
      <c r="AF95" s="154">
        <v>192.41434655837301</v>
      </c>
      <c r="AG95" s="154">
        <v>186.656695320876</v>
      </c>
      <c r="AH95" s="154">
        <v>188.73892983222899</v>
      </c>
      <c r="AI95" s="154">
        <v>198.39927724072399</v>
      </c>
      <c r="AJ95" s="154">
        <v>163.67039488701201</v>
      </c>
      <c r="AK95" s="154">
        <v>134.01368090220001</v>
      </c>
      <c r="AL95" s="154">
        <v>167.126490530746</v>
      </c>
      <c r="AM95" s="154">
        <v>165.55545121607699</v>
      </c>
      <c r="AN95" s="154">
        <v>165.92592592592601</v>
      </c>
      <c r="AO95" s="154">
        <v>160.87639826199501</v>
      </c>
      <c r="AP95" s="154">
        <v>83.4429060396794</v>
      </c>
      <c r="AQ95" s="154">
        <v>185.965721336049</v>
      </c>
      <c r="AR95" s="154">
        <v>185.965721336049</v>
      </c>
      <c r="AS95" s="154">
        <v>185.965721336049</v>
      </c>
      <c r="AT95" s="154">
        <v>181.60424928983099</v>
      </c>
      <c r="AU95" s="154">
        <v>181.82067821620299</v>
      </c>
      <c r="AV95" s="154">
        <v>190.81342801811701</v>
      </c>
      <c r="AW95" s="154">
        <v>156.61721068249301</v>
      </c>
      <c r="AX95" s="154">
        <v>128.053244592346</v>
      </c>
      <c r="AY95" s="154">
        <v>159.971942950666</v>
      </c>
      <c r="AZ95" s="154">
        <v>160.85547938773601</v>
      </c>
      <c r="BA95" s="154">
        <v>158.09394760614299</v>
      </c>
      <c r="BB95" s="154">
        <v>150.03697882962001</v>
      </c>
      <c r="BC95" s="154">
        <v>83.245308721058507</v>
      </c>
      <c r="BE95" s="157" t="e">
        <f>#N/A</f>
        <v>#N/A</v>
      </c>
      <c r="BF95" s="157" t="e">
        <f>#N/A</f>
        <v>#N/A</v>
      </c>
      <c r="BG95" s="157" t="e">
        <f>#N/A</f>
        <v>#N/A</v>
      </c>
      <c r="BH95" s="157" t="e">
        <f>#N/A</f>
        <v>#N/A</v>
      </c>
      <c r="BI95" s="157" t="e">
        <f>#N/A</f>
        <v>#N/A</v>
      </c>
      <c r="BJ95" s="157" t="e">
        <f>#N/A</f>
        <v>#N/A</v>
      </c>
      <c r="BK95" s="157" t="e">
        <f>#N/A</f>
        <v>#N/A</v>
      </c>
    </row>
    <row r="96" spans="1:63" x14ac:dyDescent="0.25">
      <c r="A96" s="152">
        <v>45566</v>
      </c>
      <c r="B96" t="s">
        <v>325</v>
      </c>
      <c r="C96">
        <v>2024</v>
      </c>
      <c r="D96" s="153">
        <v>143.773148150764</v>
      </c>
      <c r="E96" s="153">
        <v>176.834243767722</v>
      </c>
      <c r="F96" s="153">
        <v>140.556805819593</v>
      </c>
      <c r="G96" s="153">
        <v>135.11136904403401</v>
      </c>
      <c r="H96" s="153">
        <v>140.77341627616801</v>
      </c>
      <c r="I96" s="153">
        <v>151.93789887583699</v>
      </c>
      <c r="J96" s="154">
        <v>143.56794336906901</v>
      </c>
      <c r="K96" s="154">
        <v>175.36327173034999</v>
      </c>
      <c r="L96" s="154">
        <v>140.60707871224</v>
      </c>
      <c r="M96" s="154">
        <v>136.42372239259299</v>
      </c>
      <c r="N96" s="154">
        <v>139.34884036221399</v>
      </c>
      <c r="O96" s="154">
        <v>152.785743307378</v>
      </c>
      <c r="P96" s="155">
        <v>10214.270500000001</v>
      </c>
      <c r="Q96" s="155">
        <v>10214.270500000001</v>
      </c>
      <c r="R96" s="155">
        <v>10214.270500000001</v>
      </c>
      <c r="S96" s="155">
        <v>11773.528607300899</v>
      </c>
      <c r="T96" s="155">
        <v>9842.6376831360103</v>
      </c>
      <c r="U96" s="155">
        <v>9671.1853494146708</v>
      </c>
      <c r="V96" s="154">
        <v>90.54</v>
      </c>
      <c r="W96" s="154">
        <v>90.87</v>
      </c>
      <c r="X96" s="154">
        <v>90.42</v>
      </c>
      <c r="Y96" s="154">
        <v>90.64</v>
      </c>
      <c r="Z96" s="154">
        <v>91.68</v>
      </c>
      <c r="AA96" s="154">
        <v>87.07</v>
      </c>
      <c r="AB96" s="154">
        <v>4.0366666666666697</v>
      </c>
      <c r="AC96" s="156">
        <v>6.0407736883791698E-3</v>
      </c>
      <c r="AD96" s="154">
        <v>197.56353129333499</v>
      </c>
      <c r="AE96" s="154">
        <v>197.56353129333499</v>
      </c>
      <c r="AF96" s="154">
        <v>197.56353129333499</v>
      </c>
      <c r="AG96" s="154">
        <v>191.21249950406801</v>
      </c>
      <c r="AH96" s="154">
        <v>193.83148530835399</v>
      </c>
      <c r="AI96" s="154">
        <v>203.246284944612</v>
      </c>
      <c r="AJ96" s="154">
        <v>165.332115955261</v>
      </c>
      <c r="AK96" s="154">
        <v>134.398225180255</v>
      </c>
      <c r="AL96" s="154">
        <v>169.12789338321301</v>
      </c>
      <c r="AM96" s="154">
        <v>170.23194666165799</v>
      </c>
      <c r="AN96" s="154">
        <v>165.636856368564</v>
      </c>
      <c r="AO96" s="154">
        <v>160.98733475085501</v>
      </c>
      <c r="AP96" s="154">
        <v>83.093691378388698</v>
      </c>
      <c r="AQ96" s="154">
        <v>191.916430109945</v>
      </c>
      <c r="AR96" s="154">
        <v>191.916430109945</v>
      </c>
      <c r="AS96" s="154">
        <v>191.916430109945</v>
      </c>
      <c r="AT96" s="154">
        <v>187.17897700267099</v>
      </c>
      <c r="AU96" s="154">
        <v>187.71327401424699</v>
      </c>
      <c r="AV96" s="154">
        <v>197.071711194957</v>
      </c>
      <c r="AW96" s="154">
        <v>160.374343757133</v>
      </c>
      <c r="AX96" s="154">
        <v>131.281198003328</v>
      </c>
      <c r="AY96" s="154">
        <v>163.76432078559699</v>
      </c>
      <c r="AZ96" s="154">
        <v>164.56474786364899</v>
      </c>
      <c r="BA96" s="154">
        <v>161.576332429991</v>
      </c>
      <c r="BB96" s="154">
        <v>154.876583156143</v>
      </c>
      <c r="BC96" s="154">
        <v>83.355650350716701</v>
      </c>
      <c r="BE96" s="157" t="e">
        <f>#N/A</f>
        <v>#N/A</v>
      </c>
      <c r="BF96" s="157" t="e">
        <f>#N/A</f>
        <v>#N/A</v>
      </c>
      <c r="BG96" s="157" t="e">
        <f>#N/A</f>
        <v>#N/A</v>
      </c>
      <c r="BH96" s="157" t="e">
        <f>#N/A</f>
        <v>#N/A</v>
      </c>
      <c r="BI96" s="157" t="e">
        <f>#N/A</f>
        <v>#N/A</v>
      </c>
      <c r="BJ96" s="157" t="e">
        <f>#N/A</f>
        <v>#N/A</v>
      </c>
      <c r="BK96" s="157" t="e">
        <f>#N/A</f>
        <v>#N/A</v>
      </c>
    </row>
    <row r="97" spans="1:63" x14ac:dyDescent="0.25">
      <c r="A97" s="152">
        <v>45658</v>
      </c>
      <c r="B97" t="s">
        <v>326</v>
      </c>
      <c r="C97">
        <v>2025</v>
      </c>
      <c r="D97" s="153">
        <v>149.04512416947199</v>
      </c>
      <c r="E97" s="153">
        <v>180.017527001697</v>
      </c>
      <c r="F97" s="153">
        <v>146.740688396655</v>
      </c>
      <c r="G97" s="153">
        <v>140.48156202407699</v>
      </c>
      <c r="H97" s="153">
        <v>146.083997064849</v>
      </c>
      <c r="I97" s="153">
        <v>154.23835161386401</v>
      </c>
      <c r="J97" s="154">
        <v>144.42644993702501</v>
      </c>
      <c r="K97" s="154">
        <v>175.69244913340799</v>
      </c>
      <c r="L97" s="154">
        <v>141.67863254573101</v>
      </c>
      <c r="M97" s="154">
        <v>136.85981505365501</v>
      </c>
      <c r="N97" s="154">
        <v>140.67089638015199</v>
      </c>
      <c r="O97" s="154">
        <v>152.11233115790299</v>
      </c>
      <c r="P97" s="155">
        <v>10688.944</v>
      </c>
      <c r="Q97" s="155">
        <v>10688.944</v>
      </c>
      <c r="R97" s="155">
        <v>10688.944</v>
      </c>
      <c r="S97" s="155">
        <v>12377.4654781382</v>
      </c>
      <c r="T97" s="155">
        <v>10227.438467349401</v>
      </c>
      <c r="U97" s="155">
        <v>10106.457618754799</v>
      </c>
      <c r="V97" s="154">
        <v>94.79</v>
      </c>
      <c r="W97" s="154">
        <v>96.88</v>
      </c>
      <c r="X97" s="154">
        <v>94</v>
      </c>
      <c r="Y97" s="154">
        <v>95.05</v>
      </c>
      <c r="Z97" s="154">
        <v>95.21</v>
      </c>
      <c r="AA97" s="154">
        <v>92.96</v>
      </c>
      <c r="AB97" s="154">
        <v>3.60666666666667</v>
      </c>
      <c r="AC97" s="156">
        <v>5.8244911357069199E-3</v>
      </c>
      <c r="AD97" s="154">
        <v>206.74462483020301</v>
      </c>
      <c r="AE97" s="154">
        <v>206.74462483020301</v>
      </c>
      <c r="AF97" s="154">
        <v>206.74462483020301</v>
      </c>
      <c r="AG97" s="154">
        <v>201.02096750607899</v>
      </c>
      <c r="AH97" s="154">
        <v>201.40938362718501</v>
      </c>
      <c r="AI97" s="154">
        <v>212.393816347072</v>
      </c>
      <c r="AJ97" s="154">
        <v>173.09290116411799</v>
      </c>
      <c r="AK97" s="154">
        <v>143.287114069144</v>
      </c>
      <c r="AL97" s="154">
        <v>175.824175824176</v>
      </c>
      <c r="AM97" s="154">
        <v>178.51441449901401</v>
      </c>
      <c r="AN97" s="154">
        <v>172.01445347786799</v>
      </c>
      <c r="AO97" s="154">
        <v>171.87760007395801</v>
      </c>
      <c r="AP97" s="154">
        <v>80.118622850850599</v>
      </c>
      <c r="AQ97" s="154">
        <v>197.29635661369099</v>
      </c>
      <c r="AR97" s="154">
        <v>197.29635661369099</v>
      </c>
      <c r="AS97" s="154">
        <v>197.29635661369099</v>
      </c>
      <c r="AT97" s="154">
        <v>191.73016968126601</v>
      </c>
      <c r="AU97" s="154">
        <v>193.022088767566</v>
      </c>
      <c r="AV97" s="154">
        <v>202.900199091757</v>
      </c>
      <c r="AW97" s="154">
        <v>165.459940652819</v>
      </c>
      <c r="AX97" s="154">
        <v>135.99186540950299</v>
      </c>
      <c r="AY97" s="154">
        <v>168.683656768763</v>
      </c>
      <c r="AZ97" s="154">
        <v>169.64503709268499</v>
      </c>
      <c r="BA97" s="154">
        <v>166.16982836495001</v>
      </c>
      <c r="BB97" s="154">
        <v>161.666820745123</v>
      </c>
      <c r="BC97" s="154">
        <v>82.5711625339557</v>
      </c>
      <c r="BE97" s="157" t="e">
        <f>#N/A</f>
        <v>#N/A</v>
      </c>
      <c r="BF97" s="157" t="e">
        <f>#N/A</f>
        <v>#N/A</v>
      </c>
      <c r="BG97" s="157" t="e">
        <f>#N/A</f>
        <v>#N/A</v>
      </c>
      <c r="BH97" s="157" t="e">
        <f>#N/A</f>
        <v>#N/A</v>
      </c>
      <c r="BI97" s="157" t="e">
        <f>#N/A</f>
        <v>#N/A</v>
      </c>
      <c r="BJ97" s="157" t="e">
        <f>#N/A</f>
        <v>#N/A</v>
      </c>
      <c r="BK97" s="157" t="e">
        <f>#N/A</f>
        <v>#N/A</v>
      </c>
    </row>
    <row r="98" spans="1:63" x14ac:dyDescent="0.25">
      <c r="A98" s="152">
        <v>45748</v>
      </c>
      <c r="B98" t="s">
        <v>327</v>
      </c>
      <c r="C98">
        <v>2025</v>
      </c>
      <c r="D98" s="153">
        <v>150.32084263642</v>
      </c>
      <c r="E98" s="153">
        <v>186.620318181502</v>
      </c>
      <c r="F98" s="153">
        <v>146.43684245337499</v>
      </c>
      <c r="G98" s="153">
        <v>141.76500146179501</v>
      </c>
      <c r="H98" s="153">
        <v>147.64502509491601</v>
      </c>
      <c r="I98" s="153">
        <v>154.212578529605</v>
      </c>
      <c r="J98" s="154">
        <v>145.998683616753</v>
      </c>
      <c r="K98" s="154">
        <v>178.86719274413699</v>
      </c>
      <c r="L98" s="154">
        <v>142.92183238978001</v>
      </c>
      <c r="M98" s="154">
        <v>138.10204627165001</v>
      </c>
      <c r="N98" s="154">
        <v>142.691456081105</v>
      </c>
      <c r="O98" s="154">
        <v>152.04611480563699</v>
      </c>
      <c r="P98" s="155">
        <v>10884.841</v>
      </c>
      <c r="Q98" s="155">
        <v>10884.841</v>
      </c>
      <c r="R98" s="155">
        <v>10884.841</v>
      </c>
      <c r="S98" s="155">
        <v>12504.384816608999</v>
      </c>
      <c r="T98" s="155">
        <v>10477.1239549577</v>
      </c>
      <c r="U98" s="155">
        <v>10319.156274896999</v>
      </c>
      <c r="V98" s="154">
        <v>98.7</v>
      </c>
      <c r="W98" s="154">
        <v>98.14</v>
      </c>
      <c r="X98" s="154">
        <v>98.92</v>
      </c>
      <c r="Y98" s="154">
        <v>98.13</v>
      </c>
      <c r="Z98" s="154">
        <v>99.52</v>
      </c>
      <c r="AA98" s="154">
        <v>97.9</v>
      </c>
      <c r="AB98" s="154">
        <v>3.25</v>
      </c>
      <c r="AC98" s="156">
        <v>5.6479288697214398E-3</v>
      </c>
      <c r="AD98" s="154">
        <v>210.53364755970401</v>
      </c>
      <c r="AE98" s="154">
        <v>210.53364755970401</v>
      </c>
      <c r="AF98" s="154">
        <v>210.53364755970401</v>
      </c>
      <c r="AG98" s="154">
        <v>203.082249620716</v>
      </c>
      <c r="AH98" s="154">
        <v>206.32645062498599</v>
      </c>
      <c r="AI98" s="154">
        <v>216.863817707995</v>
      </c>
      <c r="AJ98" s="154">
        <v>180.232823556266</v>
      </c>
      <c r="AK98" s="154">
        <v>145.150674801257</v>
      </c>
      <c r="AL98" s="154">
        <v>185.026888005611</v>
      </c>
      <c r="AM98" s="154">
        <v>184.29899521081799</v>
      </c>
      <c r="AN98" s="154">
        <v>179.80126467931299</v>
      </c>
      <c r="AO98" s="154">
        <v>181.01137099010799</v>
      </c>
      <c r="AP98" s="154">
        <v>77.689925601839306</v>
      </c>
      <c r="AQ98" s="154">
        <v>201.81403756040399</v>
      </c>
      <c r="AR98" s="154">
        <v>201.81403756040399</v>
      </c>
      <c r="AS98" s="154">
        <v>201.81403756040399</v>
      </c>
      <c r="AT98" s="154">
        <v>195.493102987935</v>
      </c>
      <c r="AU98" s="154">
        <v>197.57656234818899</v>
      </c>
      <c r="AV98" s="154">
        <v>207.725799060101</v>
      </c>
      <c r="AW98" s="154">
        <v>170.582058890664</v>
      </c>
      <c r="AX98" s="154">
        <v>139.212423738214</v>
      </c>
      <c r="AY98" s="154">
        <v>174.276361935936</v>
      </c>
      <c r="AZ98" s="154">
        <v>174.65020189689201</v>
      </c>
      <c r="BA98" s="154">
        <v>170.84462511291801</v>
      </c>
      <c r="BB98" s="154">
        <v>168.68817601922899</v>
      </c>
      <c r="BC98" s="154">
        <v>81.086286467689504</v>
      </c>
      <c r="BE98" s="157" t="e">
        <f>#N/A</f>
        <v>#N/A</v>
      </c>
      <c r="BF98" s="157" t="e">
        <f>#N/A</f>
        <v>#N/A</v>
      </c>
      <c r="BG98" s="157" t="e">
        <f>#N/A</f>
        <v>#N/A</v>
      </c>
      <c r="BH98" s="157" t="e">
        <f>#N/A</f>
        <v>#N/A</v>
      </c>
      <c r="BI98" s="157" t="e">
        <f>#N/A</f>
        <v>#N/A</v>
      </c>
      <c r="BJ98" s="157" t="e">
        <f>#N/A</f>
        <v>#N/A</v>
      </c>
      <c r="BK98" s="157" t="e">
        <f>#N/A</f>
        <v>#N/A</v>
      </c>
    </row>
    <row r="99" spans="1:63" x14ac:dyDescent="0.25">
      <c r="A99" s="152">
        <v>45839</v>
      </c>
      <c r="B99" t="s">
        <v>328</v>
      </c>
      <c r="C99">
        <v>2025</v>
      </c>
      <c r="D99" s="153">
        <v>145.21504426093799</v>
      </c>
      <c r="E99" s="153">
        <v>180.39526938921199</v>
      </c>
      <c r="F99" s="153">
        <v>141.44409999793001</v>
      </c>
      <c r="G99" s="153">
        <v>133.286929743759</v>
      </c>
      <c r="H99" s="153">
        <v>145.88334699472301</v>
      </c>
      <c r="I99" s="153">
        <v>148.48909534959699</v>
      </c>
      <c r="J99" s="154">
        <v>147.08853980439901</v>
      </c>
      <c r="K99" s="154">
        <v>180.966839585033</v>
      </c>
      <c r="L99" s="154">
        <v>143.79460916688799</v>
      </c>
      <c r="M99" s="154">
        <v>137.661215568416</v>
      </c>
      <c r="N99" s="154">
        <v>145.09644635766401</v>
      </c>
      <c r="O99" s="154">
        <v>152.219481092226</v>
      </c>
      <c r="P99" s="155">
        <v>10897.398499999999</v>
      </c>
      <c r="Q99" s="155">
        <v>10897.398499999999</v>
      </c>
      <c r="R99" s="155">
        <v>10897.398499999999</v>
      </c>
      <c r="S99" s="155">
        <v>12397.109635200601</v>
      </c>
      <c r="T99" s="155">
        <v>10519.6031282205</v>
      </c>
      <c r="U99" s="155">
        <v>10393.8032237344</v>
      </c>
      <c r="V99" s="154">
        <v>101.58</v>
      </c>
      <c r="W99" s="154">
        <v>100.94</v>
      </c>
      <c r="X99" s="154">
        <v>101.82</v>
      </c>
      <c r="Y99" s="154">
        <v>102.76</v>
      </c>
      <c r="Z99" s="154">
        <v>100.43</v>
      </c>
      <c r="AA99" s="154">
        <v>101.7</v>
      </c>
      <c r="AB99" s="154">
        <v>3.33</v>
      </c>
      <c r="AC99" s="156">
        <v>5.6873046933866899E-3</v>
      </c>
      <c r="AD99" s="154">
        <v>210.776533632108</v>
      </c>
      <c r="AE99" s="154">
        <v>210.776533632108</v>
      </c>
      <c r="AF99" s="154">
        <v>210.776533632108</v>
      </c>
      <c r="AG99" s="154">
        <v>201.34000596071999</v>
      </c>
      <c r="AH99" s="154">
        <v>207.16299480280401</v>
      </c>
      <c r="AI99" s="154">
        <v>218.43257215592499</v>
      </c>
      <c r="AJ99" s="154">
        <v>185.491896827208</v>
      </c>
      <c r="AK99" s="154">
        <v>149.29192087262001</v>
      </c>
      <c r="AL99" s="154">
        <v>190.45125087678301</v>
      </c>
      <c r="AM99" s="154">
        <v>192.994647384731</v>
      </c>
      <c r="AN99" s="154">
        <v>181.445347786811</v>
      </c>
      <c r="AO99" s="154">
        <v>188.037348617916</v>
      </c>
      <c r="AP99" s="154">
        <v>78.231558629029905</v>
      </c>
      <c r="AQ99" s="154">
        <v>206.40458432883699</v>
      </c>
      <c r="AR99" s="154">
        <v>206.40458432883699</v>
      </c>
      <c r="AS99" s="154">
        <v>206.40458432883699</v>
      </c>
      <c r="AT99" s="154">
        <v>199.163930647896</v>
      </c>
      <c r="AU99" s="154">
        <v>202.18257859083201</v>
      </c>
      <c r="AV99" s="154">
        <v>212.734122788901</v>
      </c>
      <c r="AW99" s="154">
        <v>176.03743437571299</v>
      </c>
      <c r="AX99" s="154">
        <v>143.03198373081901</v>
      </c>
      <c r="AY99" s="154">
        <v>180.10755202244599</v>
      </c>
      <c r="AZ99" s="154">
        <v>181.510000939055</v>
      </c>
      <c r="BA99" s="154">
        <v>174.72448057813901</v>
      </c>
      <c r="BB99" s="154">
        <v>175.478413608209</v>
      </c>
      <c r="BC99" s="154">
        <v>79.783449615027095</v>
      </c>
      <c r="BE99" s="157" t="e">
        <f>#N/A</f>
        <v>#N/A</v>
      </c>
      <c r="BF99" s="157" t="e">
        <f>#N/A</f>
        <v>#N/A</v>
      </c>
      <c r="BG99" s="157" t="e">
        <f>#N/A</f>
        <v>#N/A</v>
      </c>
      <c r="BH99" s="157" t="e">
        <f>#N/A</f>
        <v>#N/A</v>
      </c>
      <c r="BI99" s="157" t="e">
        <f>#N/A</f>
        <v>#N/A</v>
      </c>
      <c r="BJ99" s="157" t="e">
        <f>#N/A</f>
        <v>#N/A</v>
      </c>
      <c r="BK99" s="157" t="e">
        <f>#N/A</f>
        <v>#N/A</v>
      </c>
    </row>
    <row r="100" spans="1:63" x14ac:dyDescent="0.25">
      <c r="A100" s="152">
        <v>45931</v>
      </c>
      <c r="B100" t="s">
        <v>329</v>
      </c>
      <c r="C100">
        <v>2025</v>
      </c>
      <c r="D100" s="153">
        <v>144.06400566517999</v>
      </c>
      <c r="E100" s="153">
        <v>179.35911004723201</v>
      </c>
      <c r="F100" s="153">
        <v>140.21352332466699</v>
      </c>
      <c r="G100" s="153">
        <v>135.31203996368001</v>
      </c>
      <c r="H100" s="153">
        <v>142.909781947097</v>
      </c>
      <c r="I100" s="153">
        <v>143.684070719765</v>
      </c>
      <c r="J100" s="154">
        <v>147.161254183003</v>
      </c>
      <c r="K100" s="154">
        <v>181.59805615491101</v>
      </c>
      <c r="L100" s="154">
        <v>143.708788543157</v>
      </c>
      <c r="M100" s="154">
        <v>137.711383298328</v>
      </c>
      <c r="N100" s="154">
        <v>145.63053777539599</v>
      </c>
      <c r="O100" s="154">
        <v>150.156024053208</v>
      </c>
      <c r="P100" s="155">
        <v>11206.313</v>
      </c>
      <c r="Q100" s="155">
        <v>11206.313</v>
      </c>
      <c r="R100" s="155">
        <v>11206.313</v>
      </c>
      <c r="S100" s="155">
        <v>12788.912683927399</v>
      </c>
      <c r="T100" s="155">
        <v>10795.0266764464</v>
      </c>
      <c r="U100" s="155">
        <v>10661.987678118599</v>
      </c>
      <c r="V100" s="154">
        <v>104.93</v>
      </c>
      <c r="W100" s="154">
        <v>104.04</v>
      </c>
      <c r="X100" s="154">
        <v>105.26</v>
      </c>
      <c r="Y100" s="154">
        <v>104.06</v>
      </c>
      <c r="Z100" s="154">
        <v>104.84</v>
      </c>
      <c r="AA100" s="154">
        <v>107.44</v>
      </c>
      <c r="AB100" s="154">
        <v>3.37</v>
      </c>
      <c r="AC100" s="156">
        <v>5.7070420546593602E-3</v>
      </c>
      <c r="AD100" s="154">
        <v>216.751531013244</v>
      </c>
      <c r="AE100" s="154">
        <v>216.751531013244</v>
      </c>
      <c r="AF100" s="154">
        <v>216.751531013244</v>
      </c>
      <c r="AG100" s="154">
        <v>207.70323339738701</v>
      </c>
      <c r="AH100" s="154">
        <v>212.58692253032601</v>
      </c>
      <c r="AI100" s="154">
        <v>224.068643853878</v>
      </c>
      <c r="AJ100" s="154">
        <v>191.60922163889501</v>
      </c>
      <c r="AK100" s="154">
        <v>153.87687188020001</v>
      </c>
      <c r="AL100" s="154">
        <v>196.885667523965</v>
      </c>
      <c r="AM100" s="154">
        <v>195.43619119166101</v>
      </c>
      <c r="AN100" s="154">
        <v>189.412827461608</v>
      </c>
      <c r="AO100" s="154">
        <v>198.65027271886899</v>
      </c>
      <c r="AP100" s="154">
        <v>78.5030553429972</v>
      </c>
      <c r="AQ100" s="154">
        <v>211.20158425881499</v>
      </c>
      <c r="AR100" s="154">
        <v>211.20158425881499</v>
      </c>
      <c r="AS100" s="154">
        <v>211.20158425881499</v>
      </c>
      <c r="AT100" s="154">
        <v>203.28661412122599</v>
      </c>
      <c r="AU100" s="154">
        <v>206.87143789632501</v>
      </c>
      <c r="AV100" s="154">
        <v>217.93971251621801</v>
      </c>
      <c r="AW100" s="154">
        <v>182.606710796622</v>
      </c>
      <c r="AX100" s="154">
        <v>147.901645405805</v>
      </c>
      <c r="AY100" s="154">
        <v>187.04699555763401</v>
      </c>
      <c r="AZ100" s="154">
        <v>187.81106207155599</v>
      </c>
      <c r="BA100" s="154">
        <v>180.6684733514</v>
      </c>
      <c r="BB100" s="154">
        <v>184.89414810021299</v>
      </c>
      <c r="BC100" s="154">
        <v>78.635790606179199</v>
      </c>
      <c r="BE100" s="157" t="e">
        <f>#N/A</f>
        <v>#N/A</v>
      </c>
      <c r="BF100" s="157" t="e">
        <f>#N/A</f>
        <v>#N/A</v>
      </c>
      <c r="BG100" s="157" t="e">
        <f>#N/A</f>
        <v>#N/A</v>
      </c>
      <c r="BH100" s="157" t="e">
        <f>#N/A</f>
        <v>#N/A</v>
      </c>
      <c r="BI100" s="157" t="e">
        <f>#N/A</f>
        <v>#N/A</v>
      </c>
      <c r="BJ100" s="157" t="e">
        <f>#N/A</f>
        <v>#N/A</v>
      </c>
      <c r="BK100" s="157" t="e">
        <f>#N/A</f>
        <v>#N/A</v>
      </c>
    </row>
    <row r="101" spans="1:63" x14ac:dyDescent="0.25">
      <c r="A101" s="152">
        <v>46023</v>
      </c>
      <c r="B101" t="s">
        <v>330</v>
      </c>
      <c r="C101">
        <v>2026</v>
      </c>
      <c r="D101" s="153">
        <v>143.68241437496999</v>
      </c>
      <c r="E101" s="153">
        <v>180.872035804928</v>
      </c>
      <c r="F101" s="153">
        <v>139.241089376959</v>
      </c>
      <c r="G101" s="153">
        <v>134.65845992331899</v>
      </c>
      <c r="H101" s="153">
        <v>143.14450399758701</v>
      </c>
      <c r="I101" s="153">
        <v>144.02104189549101</v>
      </c>
      <c r="J101" s="154">
        <v>145.820576734377</v>
      </c>
      <c r="K101" s="154">
        <v>181.811683355719</v>
      </c>
      <c r="L101" s="154">
        <v>141.833888788233</v>
      </c>
      <c r="M101" s="154">
        <v>136.255607773138</v>
      </c>
      <c r="N101" s="154">
        <v>144.89566450858101</v>
      </c>
      <c r="O101" s="154">
        <v>147.601696623615</v>
      </c>
      <c r="P101" s="155">
        <v>11535.3195</v>
      </c>
      <c r="Q101" s="155">
        <v>11535.3195</v>
      </c>
      <c r="R101" s="155">
        <v>11535.3195</v>
      </c>
      <c r="S101" s="155">
        <v>13328.530500000001</v>
      </c>
      <c r="T101" s="155">
        <v>11051.841730845599</v>
      </c>
      <c r="U101" s="155">
        <v>10912.458138194301</v>
      </c>
      <c r="V101" s="154">
        <v>108.36</v>
      </c>
      <c r="W101" s="154">
        <v>106.26</v>
      </c>
      <c r="X101" s="154">
        <v>109.17</v>
      </c>
      <c r="Y101" s="154">
        <v>109.04</v>
      </c>
      <c r="Z101" s="154">
        <v>107.22</v>
      </c>
      <c r="AA101" s="154">
        <v>109.77</v>
      </c>
      <c r="AB101" s="154">
        <v>3.3633333333333302</v>
      </c>
      <c r="AC101" s="156">
        <v>5.7037502103309901E-3</v>
      </c>
      <c r="AD101" s="154">
        <v>223.11514611022599</v>
      </c>
      <c r="AE101" s="154">
        <v>223.11514611022599</v>
      </c>
      <c r="AF101" s="154">
        <v>223.11514611022599</v>
      </c>
      <c r="AG101" s="154">
        <v>216.46710316232699</v>
      </c>
      <c r="AH101" s="154">
        <v>217.644392392193</v>
      </c>
      <c r="AI101" s="154">
        <v>229.33244437671999</v>
      </c>
      <c r="AJ101" s="154">
        <v>197.87263181921901</v>
      </c>
      <c r="AK101" s="154">
        <v>157.160288408209</v>
      </c>
      <c r="AL101" s="154">
        <v>204.199205050269</v>
      </c>
      <c r="AM101" s="154">
        <v>204.78918208282499</v>
      </c>
      <c r="AN101" s="154">
        <v>193.71273712737101</v>
      </c>
      <c r="AO101" s="154">
        <v>202.95830636960301</v>
      </c>
      <c r="AP101" s="154">
        <v>78.457774471572705</v>
      </c>
      <c r="AQ101" s="154">
        <v>215.29421457882</v>
      </c>
      <c r="AR101" s="154">
        <v>215.29421457882</v>
      </c>
      <c r="AS101" s="154">
        <v>215.29421457882</v>
      </c>
      <c r="AT101" s="154">
        <v>207.14814803528699</v>
      </c>
      <c r="AU101" s="154">
        <v>210.93019008757699</v>
      </c>
      <c r="AV101" s="154">
        <v>222.17436952362999</v>
      </c>
      <c r="AW101" s="154">
        <v>188.801643460397</v>
      </c>
      <c r="AX101" s="154">
        <v>151.369938990571</v>
      </c>
      <c r="AY101" s="154">
        <v>194.14075286415701</v>
      </c>
      <c r="AZ101" s="154">
        <v>194.379753967509</v>
      </c>
      <c r="BA101" s="154">
        <v>186.09304426377599</v>
      </c>
      <c r="BB101" s="154">
        <v>192.664324674124</v>
      </c>
      <c r="BC101" s="154">
        <v>78.220578511359804</v>
      </c>
      <c r="BE101" s="157" t="e">
        <f>#N/A</f>
        <v>#N/A</v>
      </c>
      <c r="BF101" s="157" t="e">
        <f>#N/A</f>
        <v>#N/A</v>
      </c>
      <c r="BG101" s="157" t="e">
        <f>#N/A</f>
        <v>#N/A</v>
      </c>
      <c r="BH101" s="157" t="e">
        <f>#N/A</f>
        <v>#N/A</v>
      </c>
      <c r="BI101" s="157" t="e">
        <f>#N/A</f>
        <v>#N/A</v>
      </c>
      <c r="BJ101" s="157" t="e">
        <f>#N/A</f>
        <v>#N/A</v>
      </c>
      <c r="BK101" s="157" t="e">
        <f>#N/A</f>
        <v>#N/A</v>
      </c>
    </row>
    <row r="102" spans="1:63" x14ac:dyDescent="0.25">
      <c r="A102" s="152">
        <v>46113</v>
      </c>
      <c r="B102" t="s">
        <v>331</v>
      </c>
      <c r="C102">
        <v>2026</v>
      </c>
      <c r="D102" s="153">
        <v>143.08628830279599</v>
      </c>
      <c r="E102" s="153">
        <v>183.407258114624</v>
      </c>
      <c r="F102" s="153">
        <v>137.71905375959099</v>
      </c>
      <c r="G102" s="153">
        <v>131.45163284030301</v>
      </c>
      <c r="H102" s="153">
        <v>145.18806748969399</v>
      </c>
      <c r="I102" s="153">
        <v>143.148484929994</v>
      </c>
      <c r="J102" s="154">
        <v>144.01193815097099</v>
      </c>
      <c r="K102" s="154">
        <v>181.00841833899901</v>
      </c>
      <c r="L102" s="154">
        <v>139.654441614787</v>
      </c>
      <c r="M102" s="154">
        <v>133.67726561776499</v>
      </c>
      <c r="N102" s="154">
        <v>144.281425107275</v>
      </c>
      <c r="O102" s="154">
        <v>144.83567322371201</v>
      </c>
      <c r="P102" s="155">
        <v>11701.0785</v>
      </c>
      <c r="Q102" s="155">
        <v>11701.0785</v>
      </c>
      <c r="R102" s="155">
        <v>11701.0785</v>
      </c>
      <c r="S102" s="155">
        <v>13441.548000000001</v>
      </c>
      <c r="T102" s="155">
        <v>11251.089538910501</v>
      </c>
      <c r="U102" s="155">
        <v>11112.0150872294</v>
      </c>
      <c r="V102" s="154">
        <v>111.24</v>
      </c>
      <c r="W102" s="154">
        <v>107.13</v>
      </c>
      <c r="X102" s="154">
        <v>112.84</v>
      </c>
      <c r="Y102" s="154">
        <v>113.53</v>
      </c>
      <c r="Z102" s="154">
        <v>108.46</v>
      </c>
      <c r="AA102" s="154">
        <v>113.34</v>
      </c>
      <c r="AB102" s="154">
        <v>3.2733333333333299</v>
      </c>
      <c r="AC102" s="156">
        <v>5.6593998370818299E-3</v>
      </c>
      <c r="AD102" s="154">
        <v>226.32124226595801</v>
      </c>
      <c r="AE102" s="154">
        <v>226.32124226595801</v>
      </c>
      <c r="AF102" s="154">
        <v>226.32124226595801</v>
      </c>
      <c r="AG102" s="154">
        <v>218.30260714617901</v>
      </c>
      <c r="AH102" s="154">
        <v>221.56818800724901</v>
      </c>
      <c r="AI102" s="154">
        <v>233.52626416828599</v>
      </c>
      <c r="AJ102" s="154">
        <v>203.131705090162</v>
      </c>
      <c r="AK102" s="154">
        <v>158.447032723239</v>
      </c>
      <c r="AL102" s="154">
        <v>211.063829787234</v>
      </c>
      <c r="AM102" s="154">
        <v>213.22189876983799</v>
      </c>
      <c r="AN102" s="154">
        <v>195.95302619692899</v>
      </c>
      <c r="AO102" s="154">
        <v>209.559027456781</v>
      </c>
      <c r="AP102" s="154">
        <v>77.847714168474297</v>
      </c>
      <c r="AQ102" s="154">
        <v>219.24111325538399</v>
      </c>
      <c r="AR102" s="154">
        <v>219.24111325538399</v>
      </c>
      <c r="AS102" s="154">
        <v>219.24111325538399</v>
      </c>
      <c r="AT102" s="154">
        <v>210.953237416653</v>
      </c>
      <c r="AU102" s="154">
        <v>214.74062443314301</v>
      </c>
      <c r="AV102" s="154">
        <v>226.339981138702</v>
      </c>
      <c r="AW102" s="154">
        <v>194.526363843871</v>
      </c>
      <c r="AX102" s="154">
        <v>154.69402847106701</v>
      </c>
      <c r="AY102" s="154">
        <v>200.64998830956301</v>
      </c>
      <c r="AZ102" s="154">
        <v>201.61047985726401</v>
      </c>
      <c r="BA102" s="154">
        <v>190.13098464318</v>
      </c>
      <c r="BB102" s="154">
        <v>199.80123879079201</v>
      </c>
      <c r="BC102" s="154">
        <v>78.260025653018502</v>
      </c>
      <c r="BE102" s="157">
        <v>144.01193815097099</v>
      </c>
      <c r="BF102" s="157">
        <v>181.00841833899901</v>
      </c>
      <c r="BG102" s="157">
        <v>139.654441614787</v>
      </c>
      <c r="BH102" s="157">
        <v>144.01193815097099</v>
      </c>
      <c r="BI102" s="157">
        <v>133.67726561776499</v>
      </c>
      <c r="BJ102" s="157">
        <v>144.281425107275</v>
      </c>
      <c r="BK102" s="157">
        <v>144.83567322371201</v>
      </c>
    </row>
    <row r="103" spans="1:63" x14ac:dyDescent="0.25">
      <c r="A103" s="152">
        <v>46204</v>
      </c>
      <c r="B103" t="s">
        <v>977</v>
      </c>
      <c r="C103">
        <v>2026</v>
      </c>
      <c r="D103" s="153"/>
      <c r="E103" s="153"/>
      <c r="F103" s="153"/>
      <c r="G103" s="153"/>
      <c r="H103" s="153"/>
      <c r="I103" s="153"/>
      <c r="J103" s="154"/>
      <c r="K103" s="154"/>
      <c r="L103" s="154"/>
      <c r="M103" s="154"/>
      <c r="N103" s="154"/>
      <c r="O103" s="154"/>
      <c r="P103" s="155"/>
      <c r="Q103" s="155"/>
      <c r="R103" s="155"/>
      <c r="S103" s="155"/>
      <c r="T103" s="155"/>
      <c r="U103" s="155"/>
      <c r="V103" s="154"/>
      <c r="W103" s="154"/>
      <c r="X103" s="154"/>
      <c r="Y103" s="154"/>
      <c r="Z103" s="154"/>
      <c r="AA103" s="154"/>
      <c r="AB103" s="154"/>
      <c r="AC103" s="156"/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  <c r="AO103" s="154"/>
      <c r="AP103" s="154"/>
      <c r="AQ103" s="154"/>
      <c r="AR103" s="154"/>
      <c r="AS103" s="154"/>
      <c r="AT103" s="154"/>
      <c r="AU103" s="154"/>
      <c r="AV103" s="154"/>
      <c r="AW103" s="154"/>
      <c r="AX103" s="154"/>
      <c r="AY103" s="154"/>
      <c r="AZ103" s="154"/>
      <c r="BA103" s="154"/>
      <c r="BB103" s="154"/>
      <c r="BC103" s="154"/>
      <c r="BE103" s="157" t="e">
        <f>#N/A</f>
        <v>#N/A</v>
      </c>
      <c r="BF103" s="157" t="e">
        <f>#N/A</f>
        <v>#N/A</v>
      </c>
      <c r="BG103" s="157" t="e">
        <f>#N/A</f>
        <v>#N/A</v>
      </c>
      <c r="BH103" s="157" t="e">
        <f>#N/A</f>
        <v>#N/A</v>
      </c>
      <c r="BI103" s="157" t="e">
        <f>#N/A</f>
        <v>#N/A</v>
      </c>
      <c r="BJ103" s="157" t="e">
        <f>#N/A</f>
        <v>#N/A</v>
      </c>
      <c r="BK103" s="157" t="e">
        <f>#N/A</f>
        <v>#N/A</v>
      </c>
    </row>
    <row r="104" spans="1:63" x14ac:dyDescent="0.25">
      <c r="A104" s="152">
        <v>46296</v>
      </c>
      <c r="B104" t="s">
        <v>978</v>
      </c>
      <c r="C104">
        <v>2026</v>
      </c>
      <c r="D104" s="153"/>
      <c r="E104" s="153"/>
      <c r="F104" s="153"/>
      <c r="G104" s="153"/>
      <c r="H104" s="153"/>
      <c r="I104" s="153"/>
      <c r="J104" s="154"/>
      <c r="K104" s="154"/>
      <c r="L104" s="154"/>
      <c r="M104" s="154"/>
      <c r="N104" s="154"/>
      <c r="O104" s="154"/>
      <c r="P104" s="155"/>
      <c r="Q104" s="155"/>
      <c r="R104" s="155"/>
      <c r="S104" s="155"/>
      <c r="T104" s="155"/>
      <c r="U104" s="155"/>
      <c r="V104" s="154"/>
      <c r="W104" s="154"/>
      <c r="X104" s="154"/>
      <c r="Y104" s="154"/>
      <c r="Z104" s="154"/>
      <c r="AA104" s="154"/>
      <c r="AB104" s="154"/>
      <c r="AC104" s="156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  <c r="BE104" s="157" t="e">
        <f>#N/A</f>
        <v>#N/A</v>
      </c>
      <c r="BF104" s="157" t="e">
        <f>#N/A</f>
        <v>#N/A</v>
      </c>
      <c r="BG104" s="157" t="e">
        <f>#N/A</f>
        <v>#N/A</v>
      </c>
      <c r="BH104" s="157" t="e">
        <f>#N/A</f>
        <v>#N/A</v>
      </c>
      <c r="BI104" s="157" t="e">
        <f>#N/A</f>
        <v>#N/A</v>
      </c>
      <c r="BJ104" s="157" t="e">
        <f>#N/A</f>
        <v>#N/A</v>
      </c>
      <c r="BK104" s="157" t="e">
        <f>#N/A</f>
        <v>#N/A</v>
      </c>
    </row>
    <row r="105" spans="1:63" x14ac:dyDescent="0.25">
      <c r="A105" s="152">
        <v>46388</v>
      </c>
      <c r="B105" t="s">
        <v>979</v>
      </c>
      <c r="C105">
        <v>2027</v>
      </c>
      <c r="D105" s="153"/>
      <c r="E105" s="153"/>
      <c r="F105" s="153"/>
      <c r="G105" s="153"/>
      <c r="H105" s="153"/>
      <c r="I105" s="153"/>
      <c r="J105" s="154"/>
      <c r="K105" s="154"/>
      <c r="L105" s="154"/>
      <c r="M105" s="154"/>
      <c r="N105" s="154"/>
      <c r="O105" s="154"/>
      <c r="P105" s="155"/>
      <c r="Q105" s="155"/>
      <c r="R105" s="155"/>
      <c r="S105" s="155"/>
      <c r="T105" s="155"/>
      <c r="U105" s="155"/>
      <c r="V105" s="154"/>
      <c r="W105" s="154"/>
      <c r="X105" s="154"/>
      <c r="Y105" s="154"/>
      <c r="Z105" s="154"/>
      <c r="AA105" s="154"/>
      <c r="AB105" s="154"/>
      <c r="AC105" s="156"/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  <c r="BE105" s="157" t="e">
        <f>#N/A</f>
        <v>#N/A</v>
      </c>
      <c r="BF105" s="157" t="e">
        <f>#N/A</f>
        <v>#N/A</v>
      </c>
      <c r="BG105" s="157" t="e">
        <f>#N/A</f>
        <v>#N/A</v>
      </c>
      <c r="BH105" s="157" t="e">
        <f>#N/A</f>
        <v>#N/A</v>
      </c>
      <c r="BI105" s="157" t="e">
        <f>#N/A</f>
        <v>#N/A</v>
      </c>
      <c r="BJ105" s="157" t="e">
        <f>#N/A</f>
        <v>#N/A</v>
      </c>
      <c r="BK105" s="157" t="e">
        <f>#N/A</f>
        <v>#N/A</v>
      </c>
    </row>
    <row r="106" spans="1:63" x14ac:dyDescent="0.25">
      <c r="A106" s="152">
        <v>46478</v>
      </c>
      <c r="B106" t="s">
        <v>980</v>
      </c>
      <c r="C106">
        <v>2027</v>
      </c>
      <c r="D106" s="153"/>
      <c r="E106" s="153"/>
      <c r="F106" s="153"/>
      <c r="G106" s="153"/>
      <c r="H106" s="153"/>
      <c r="I106" s="153"/>
      <c r="J106" s="154"/>
      <c r="K106" s="154"/>
      <c r="L106" s="154"/>
      <c r="M106" s="154"/>
      <c r="N106" s="154"/>
      <c r="O106" s="154"/>
      <c r="P106" s="155"/>
      <c r="Q106" s="155"/>
      <c r="R106" s="155"/>
      <c r="S106" s="155"/>
      <c r="T106" s="155"/>
      <c r="U106" s="155"/>
      <c r="V106" s="154"/>
      <c r="W106" s="154"/>
      <c r="X106" s="154"/>
      <c r="Y106" s="154"/>
      <c r="Z106" s="154"/>
      <c r="AA106" s="154"/>
      <c r="AB106" s="154"/>
      <c r="AC106" s="156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  <c r="BE106" s="157" t="e">
        <f>#N/A</f>
        <v>#N/A</v>
      </c>
      <c r="BF106" s="157" t="e">
        <f>#N/A</f>
        <v>#N/A</v>
      </c>
      <c r="BG106" s="157" t="e">
        <f>#N/A</f>
        <v>#N/A</v>
      </c>
      <c r="BH106" s="157" t="e">
        <f>#N/A</f>
        <v>#N/A</v>
      </c>
      <c r="BI106" s="157" t="e">
        <f>#N/A</f>
        <v>#N/A</v>
      </c>
      <c r="BJ106" s="157" t="e">
        <f>#N/A</f>
        <v>#N/A</v>
      </c>
      <c r="BK106" s="157" t="e">
        <f>#N/A</f>
        <v>#N/A</v>
      </c>
    </row>
    <row r="107" spans="1:63" x14ac:dyDescent="0.25">
      <c r="A107" s="152">
        <v>46569</v>
      </c>
      <c r="B107" t="s">
        <v>981</v>
      </c>
      <c r="C107">
        <v>2027</v>
      </c>
      <c r="D107" s="153"/>
      <c r="E107" s="153"/>
      <c r="F107" s="153"/>
      <c r="G107" s="153"/>
      <c r="H107" s="153"/>
      <c r="I107" s="153"/>
      <c r="J107" s="154"/>
      <c r="K107" s="154"/>
      <c r="L107" s="154"/>
      <c r="M107" s="154"/>
      <c r="N107" s="154"/>
      <c r="O107" s="154"/>
      <c r="P107" s="155"/>
      <c r="Q107" s="155"/>
      <c r="R107" s="155"/>
      <c r="S107" s="155"/>
      <c r="T107" s="155"/>
      <c r="U107" s="155"/>
      <c r="V107" s="154"/>
      <c r="W107" s="154"/>
      <c r="X107" s="154"/>
      <c r="Y107" s="154"/>
      <c r="Z107" s="154"/>
      <c r="AA107" s="154"/>
      <c r="AB107" s="154"/>
      <c r="AC107" s="156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  <c r="BE107" s="157" t="e">
        <f>#N/A</f>
        <v>#N/A</v>
      </c>
      <c r="BF107" s="157" t="e">
        <f>#N/A</f>
        <v>#N/A</v>
      </c>
      <c r="BG107" s="157" t="e">
        <f>#N/A</f>
        <v>#N/A</v>
      </c>
      <c r="BH107" s="157" t="e">
        <f>#N/A</f>
        <v>#N/A</v>
      </c>
      <c r="BI107" s="157" t="e">
        <f>#N/A</f>
        <v>#N/A</v>
      </c>
      <c r="BJ107" s="157" t="e">
        <f>#N/A</f>
        <v>#N/A</v>
      </c>
      <c r="BK107" s="157" t="e">
        <f>#N/A</f>
        <v>#N/A</v>
      </c>
    </row>
    <row r="108" spans="1:63" x14ac:dyDescent="0.25">
      <c r="A108" s="152">
        <v>46661</v>
      </c>
      <c r="B108" t="s">
        <v>982</v>
      </c>
      <c r="C108">
        <v>2027</v>
      </c>
      <c r="D108" s="153"/>
      <c r="E108" s="153"/>
      <c r="F108" s="153"/>
      <c r="G108" s="153"/>
      <c r="H108" s="153"/>
      <c r="I108" s="153"/>
      <c r="J108" s="154"/>
      <c r="K108" s="154"/>
      <c r="L108" s="154"/>
      <c r="M108" s="154"/>
      <c r="N108" s="154"/>
      <c r="O108" s="154"/>
      <c r="P108" s="155"/>
      <c r="Q108" s="155"/>
      <c r="R108" s="155"/>
      <c r="S108" s="155"/>
      <c r="T108" s="155"/>
      <c r="U108" s="155"/>
      <c r="V108" s="154"/>
      <c r="W108" s="154"/>
      <c r="X108" s="154"/>
      <c r="Y108" s="154"/>
      <c r="Z108" s="154"/>
      <c r="AA108" s="154"/>
      <c r="AB108" s="154"/>
      <c r="AC108" s="156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4"/>
      <c r="AU108" s="154"/>
      <c r="AV108" s="154"/>
      <c r="AW108" s="154"/>
      <c r="AX108" s="154"/>
      <c r="AY108" s="154"/>
      <c r="AZ108" s="154"/>
      <c r="BA108" s="154"/>
      <c r="BB108" s="154"/>
      <c r="BC108" s="154"/>
      <c r="BE108" s="157" t="e">
        <f>#N/A</f>
        <v>#N/A</v>
      </c>
      <c r="BF108" s="157" t="e">
        <f>#N/A</f>
        <v>#N/A</v>
      </c>
      <c r="BG108" s="157" t="e">
        <f>#N/A</f>
        <v>#N/A</v>
      </c>
      <c r="BH108" s="157" t="e">
        <f>#N/A</f>
        <v>#N/A</v>
      </c>
      <c r="BI108" s="157" t="e">
        <f>#N/A</f>
        <v>#N/A</v>
      </c>
      <c r="BJ108" s="157" t="e">
        <f>#N/A</f>
        <v>#N/A</v>
      </c>
      <c r="BK108" s="157" t="e">
        <f>#N/A</f>
        <v>#N/A</v>
      </c>
    </row>
    <row r="109" spans="1:63" x14ac:dyDescent="0.25">
      <c r="A109" s="152">
        <v>46753</v>
      </c>
      <c r="B109" t="s">
        <v>983</v>
      </c>
      <c r="C109">
        <v>2028</v>
      </c>
      <c r="D109" s="153"/>
      <c r="E109" s="153"/>
      <c r="F109" s="153"/>
      <c r="G109" s="153"/>
      <c r="H109" s="153"/>
      <c r="I109" s="153"/>
      <c r="J109" s="154"/>
      <c r="K109" s="154"/>
      <c r="L109" s="154"/>
      <c r="M109" s="154"/>
      <c r="N109" s="154"/>
      <c r="O109" s="154"/>
      <c r="P109" s="155"/>
      <c r="Q109" s="155"/>
      <c r="R109" s="155"/>
      <c r="S109" s="155"/>
      <c r="T109" s="155"/>
      <c r="U109" s="155"/>
      <c r="V109" s="154"/>
      <c r="W109" s="154"/>
      <c r="X109" s="154"/>
      <c r="Y109" s="154"/>
      <c r="Z109" s="154"/>
      <c r="AA109" s="154"/>
      <c r="AB109" s="154"/>
      <c r="AC109" s="156"/>
      <c r="AD109" s="154"/>
      <c r="AE109" s="154"/>
      <c r="AF109" s="154"/>
      <c r="AG109" s="154"/>
      <c r="AH109" s="154"/>
      <c r="AI109" s="154"/>
      <c r="AJ109" s="154"/>
      <c r="AK109" s="154"/>
      <c r="AL109" s="154"/>
      <c r="AM109" s="154"/>
      <c r="AN109" s="154"/>
      <c r="AO109" s="154"/>
      <c r="AP109" s="154"/>
      <c r="AQ109" s="154"/>
      <c r="AR109" s="154"/>
      <c r="AS109" s="154"/>
      <c r="AT109" s="154"/>
      <c r="AU109" s="154"/>
      <c r="AV109" s="154"/>
      <c r="AW109" s="154"/>
      <c r="AX109" s="154"/>
      <c r="AY109" s="154"/>
      <c r="AZ109" s="154"/>
      <c r="BA109" s="154"/>
      <c r="BB109" s="154"/>
      <c r="BC109" s="154"/>
      <c r="BE109" s="157" t="e">
        <f>#N/A</f>
        <v>#N/A</v>
      </c>
      <c r="BF109" s="157" t="e">
        <f>#N/A</f>
        <v>#N/A</v>
      </c>
      <c r="BG109" s="157" t="e">
        <f>#N/A</f>
        <v>#N/A</v>
      </c>
      <c r="BH109" s="157" t="e">
        <f>#N/A</f>
        <v>#N/A</v>
      </c>
      <c r="BI109" s="157" t="e">
        <f>#N/A</f>
        <v>#N/A</v>
      </c>
      <c r="BJ109" s="157" t="e">
        <f>#N/A</f>
        <v>#N/A</v>
      </c>
      <c r="BK109" s="157" t="e">
        <f>#N/A</f>
        <v>#N/A</v>
      </c>
    </row>
    <row r="110" spans="1:63" x14ac:dyDescent="0.25">
      <c r="A110" s="152">
        <v>46844</v>
      </c>
      <c r="B110" t="s">
        <v>984</v>
      </c>
      <c r="C110">
        <v>2028</v>
      </c>
      <c r="D110" s="153"/>
      <c r="E110" s="153"/>
      <c r="F110" s="153"/>
      <c r="G110" s="153"/>
      <c r="H110" s="153"/>
      <c r="I110" s="153"/>
      <c r="J110" s="154"/>
      <c r="K110" s="154"/>
      <c r="L110" s="154"/>
      <c r="M110" s="154"/>
      <c r="N110" s="154"/>
      <c r="O110" s="154"/>
      <c r="P110" s="155"/>
      <c r="Q110" s="155"/>
      <c r="R110" s="155"/>
      <c r="S110" s="155"/>
      <c r="T110" s="155"/>
      <c r="U110" s="155"/>
      <c r="V110" s="154"/>
      <c r="W110" s="154"/>
      <c r="X110" s="154"/>
      <c r="Y110" s="154"/>
      <c r="Z110" s="154"/>
      <c r="AA110" s="154"/>
      <c r="AB110" s="154"/>
      <c r="AC110" s="156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  <c r="BE110" s="157" t="e">
        <f>#N/A</f>
        <v>#N/A</v>
      </c>
      <c r="BF110" s="157" t="e">
        <f>#N/A</f>
        <v>#N/A</v>
      </c>
      <c r="BG110" s="157" t="e">
        <f>#N/A</f>
        <v>#N/A</v>
      </c>
      <c r="BH110" s="157" t="e">
        <f>#N/A</f>
        <v>#N/A</v>
      </c>
      <c r="BI110" s="157" t="e">
        <f>#N/A</f>
        <v>#N/A</v>
      </c>
      <c r="BJ110" s="157" t="e">
        <f>#N/A</f>
        <v>#N/A</v>
      </c>
      <c r="BK110" s="157" t="e">
        <f>#N/A</f>
        <v>#N/A</v>
      </c>
    </row>
    <row r="111" spans="1:63" x14ac:dyDescent="0.25">
      <c r="A111" s="152">
        <v>46935</v>
      </c>
      <c r="B111" t="s">
        <v>985</v>
      </c>
      <c r="C111">
        <v>2028</v>
      </c>
      <c r="D111" s="153"/>
      <c r="E111" s="153"/>
      <c r="F111" s="153"/>
      <c r="G111" s="153"/>
      <c r="H111" s="153"/>
      <c r="I111" s="153"/>
      <c r="J111" s="154"/>
      <c r="K111" s="154"/>
      <c r="L111" s="154"/>
      <c r="M111" s="154"/>
      <c r="N111" s="154"/>
      <c r="O111" s="154"/>
      <c r="P111" s="155"/>
      <c r="Q111" s="155"/>
      <c r="R111" s="155"/>
      <c r="S111" s="155"/>
      <c r="T111" s="155"/>
      <c r="U111" s="155"/>
      <c r="V111" s="154"/>
      <c r="W111" s="154"/>
      <c r="X111" s="154"/>
      <c r="Y111" s="154"/>
      <c r="Z111" s="154"/>
      <c r="AA111" s="154"/>
      <c r="AB111" s="154"/>
      <c r="AC111" s="156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E111" s="157" t="e">
        <f>#N/A</f>
        <v>#N/A</v>
      </c>
      <c r="BF111" s="157" t="e">
        <f>#N/A</f>
        <v>#N/A</v>
      </c>
      <c r="BG111" s="157" t="e">
        <f>#N/A</f>
        <v>#N/A</v>
      </c>
      <c r="BH111" s="157" t="e">
        <f>#N/A</f>
        <v>#N/A</v>
      </c>
      <c r="BI111" s="157" t="e">
        <f>#N/A</f>
        <v>#N/A</v>
      </c>
      <c r="BJ111" s="157" t="e">
        <f>#N/A</f>
        <v>#N/A</v>
      </c>
      <c r="BK111" s="157" t="e">
        <f>#N/A</f>
        <v>#N/A</v>
      </c>
    </row>
    <row r="112" spans="1:63" x14ac:dyDescent="0.25">
      <c r="A112" s="152">
        <v>47027</v>
      </c>
      <c r="B112" t="s">
        <v>986</v>
      </c>
      <c r="C112">
        <v>2028</v>
      </c>
      <c r="D112" s="153"/>
      <c r="E112" s="153"/>
      <c r="F112" s="153"/>
      <c r="G112" s="153"/>
      <c r="H112" s="153"/>
      <c r="I112" s="153"/>
      <c r="J112" s="154"/>
      <c r="K112" s="154"/>
      <c r="L112" s="154"/>
      <c r="M112" s="154"/>
      <c r="N112" s="154"/>
      <c r="O112" s="154"/>
      <c r="P112" s="155"/>
      <c r="Q112" s="155"/>
      <c r="R112" s="155"/>
      <c r="S112" s="155"/>
      <c r="T112" s="155"/>
      <c r="U112" s="155"/>
      <c r="V112" s="154"/>
      <c r="W112" s="154"/>
      <c r="X112" s="154"/>
      <c r="Y112" s="154"/>
      <c r="Z112" s="154"/>
      <c r="AA112" s="154"/>
      <c r="AB112" s="154"/>
      <c r="AC112" s="156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  <c r="AO112" s="154"/>
      <c r="AP112" s="154"/>
      <c r="AQ112" s="154"/>
      <c r="AR112" s="154"/>
      <c r="AS112" s="154"/>
      <c r="AT112" s="154"/>
      <c r="AU112" s="154"/>
      <c r="AV112" s="154"/>
      <c r="AW112" s="154"/>
      <c r="AX112" s="154"/>
      <c r="AY112" s="154"/>
      <c r="AZ112" s="154"/>
      <c r="BA112" s="154"/>
      <c r="BB112" s="154"/>
      <c r="BC112" s="154"/>
      <c r="BE112" s="157" t="e">
        <f>#N/A</f>
        <v>#N/A</v>
      </c>
      <c r="BF112" s="157" t="e">
        <f>#N/A</f>
        <v>#N/A</v>
      </c>
      <c r="BG112" s="157" t="e">
        <f>#N/A</f>
        <v>#N/A</v>
      </c>
      <c r="BH112" s="157" t="e">
        <f>#N/A</f>
        <v>#N/A</v>
      </c>
      <c r="BI112" s="157" t="e">
        <f>#N/A</f>
        <v>#N/A</v>
      </c>
      <c r="BJ112" s="157" t="e">
        <f>#N/A</f>
        <v>#N/A</v>
      </c>
      <c r="BK112" s="157" t="e">
        <f>#N/A</f>
        <v>#N/A</v>
      </c>
    </row>
    <row r="113" spans="1:63" x14ac:dyDescent="0.25">
      <c r="A113" s="152">
        <v>47119</v>
      </c>
      <c r="B113" t="s">
        <v>987</v>
      </c>
      <c r="C113">
        <v>2029</v>
      </c>
      <c r="D113" s="153"/>
      <c r="E113" s="153"/>
      <c r="F113" s="153"/>
      <c r="G113" s="153"/>
      <c r="H113" s="153"/>
      <c r="I113" s="153"/>
      <c r="J113" s="154"/>
      <c r="K113" s="154"/>
      <c r="L113" s="154"/>
      <c r="M113" s="154"/>
      <c r="N113" s="154"/>
      <c r="O113" s="154"/>
      <c r="P113" s="155"/>
      <c r="Q113" s="155"/>
      <c r="R113" s="155"/>
      <c r="S113" s="155"/>
      <c r="T113" s="155"/>
      <c r="U113" s="155"/>
      <c r="V113" s="154"/>
      <c r="W113" s="154"/>
      <c r="X113" s="154"/>
      <c r="Y113" s="154"/>
      <c r="Z113" s="154"/>
      <c r="AA113" s="154"/>
      <c r="AB113" s="154"/>
      <c r="AC113" s="156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  <c r="BE113" s="157" t="e">
        <f>#N/A</f>
        <v>#N/A</v>
      </c>
      <c r="BF113" s="157" t="e">
        <f>#N/A</f>
        <v>#N/A</v>
      </c>
      <c r="BG113" s="157" t="e">
        <f>#N/A</f>
        <v>#N/A</v>
      </c>
      <c r="BH113" s="157" t="e">
        <f>#N/A</f>
        <v>#N/A</v>
      </c>
      <c r="BI113" s="157" t="e">
        <f>#N/A</f>
        <v>#N/A</v>
      </c>
      <c r="BJ113" s="157" t="e">
        <f>#N/A</f>
        <v>#N/A</v>
      </c>
      <c r="BK113" s="157" t="e">
        <f>#N/A</f>
        <v>#N/A</v>
      </c>
    </row>
    <row r="114" spans="1:63" x14ac:dyDescent="0.25">
      <c r="A114" s="152">
        <v>47209</v>
      </c>
      <c r="B114" t="s">
        <v>988</v>
      </c>
      <c r="C114">
        <v>2029</v>
      </c>
      <c r="D114" s="153"/>
      <c r="E114" s="153"/>
      <c r="F114" s="153"/>
      <c r="G114" s="153"/>
      <c r="H114" s="153"/>
      <c r="I114" s="153"/>
      <c r="J114" s="154"/>
      <c r="K114" s="154"/>
      <c r="L114" s="154"/>
      <c r="M114" s="154"/>
      <c r="N114" s="154"/>
      <c r="O114" s="154"/>
      <c r="P114" s="155"/>
      <c r="Q114" s="155"/>
      <c r="R114" s="155"/>
      <c r="S114" s="155"/>
      <c r="T114" s="155"/>
      <c r="U114" s="155"/>
      <c r="V114" s="154"/>
      <c r="W114" s="154"/>
      <c r="X114" s="154"/>
      <c r="Y114" s="154"/>
      <c r="Z114" s="154"/>
      <c r="AA114" s="154"/>
      <c r="AB114" s="154"/>
      <c r="AC114" s="156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  <c r="BE114" s="157" t="e">
        <f>#N/A</f>
        <v>#N/A</v>
      </c>
      <c r="BF114" s="157" t="e">
        <f>#N/A</f>
        <v>#N/A</v>
      </c>
      <c r="BG114" s="157" t="e">
        <f>#N/A</f>
        <v>#N/A</v>
      </c>
      <c r="BH114" s="157" t="e">
        <f>#N/A</f>
        <v>#N/A</v>
      </c>
      <c r="BI114" s="157" t="e">
        <f>#N/A</f>
        <v>#N/A</v>
      </c>
      <c r="BJ114" s="157" t="e">
        <f>#N/A</f>
        <v>#N/A</v>
      </c>
      <c r="BK114" s="157" t="e">
        <f>#N/A</f>
        <v>#N/A</v>
      </c>
    </row>
    <row r="115" spans="1:63" x14ac:dyDescent="0.25">
      <c r="A115" s="152">
        <v>47300</v>
      </c>
      <c r="B115" t="s">
        <v>989</v>
      </c>
      <c r="C115">
        <v>2029</v>
      </c>
      <c r="D115" s="153"/>
      <c r="E115" s="153"/>
      <c r="F115" s="153"/>
      <c r="G115" s="153"/>
      <c r="H115" s="153"/>
      <c r="I115" s="153"/>
      <c r="J115" s="154"/>
      <c r="K115" s="154"/>
      <c r="L115" s="154"/>
      <c r="M115" s="154"/>
      <c r="N115" s="154"/>
      <c r="O115" s="154"/>
      <c r="P115" s="155"/>
      <c r="Q115" s="155"/>
      <c r="R115" s="155"/>
      <c r="S115" s="155"/>
      <c r="T115" s="155"/>
      <c r="U115" s="155"/>
      <c r="V115" s="154"/>
      <c r="W115" s="154"/>
      <c r="X115" s="154"/>
      <c r="Y115" s="154"/>
      <c r="Z115" s="154"/>
      <c r="AA115" s="154"/>
      <c r="AB115" s="154"/>
      <c r="AC115" s="156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  <c r="BE115" s="157" t="e">
        <f>#N/A</f>
        <v>#N/A</v>
      </c>
      <c r="BF115" s="157" t="e">
        <f>#N/A</f>
        <v>#N/A</v>
      </c>
      <c r="BG115" s="157" t="e">
        <f>#N/A</f>
        <v>#N/A</v>
      </c>
      <c r="BH115" s="157" t="e">
        <f>#N/A</f>
        <v>#N/A</v>
      </c>
      <c r="BI115" s="157" t="e">
        <f>#N/A</f>
        <v>#N/A</v>
      </c>
      <c r="BJ115" s="157" t="e">
        <f>#N/A</f>
        <v>#N/A</v>
      </c>
      <c r="BK115" s="157" t="e">
        <f>#N/A</f>
        <v>#N/A</v>
      </c>
    </row>
    <row r="116" spans="1:63" x14ac:dyDescent="0.25">
      <c r="A116" s="152">
        <v>47392</v>
      </c>
      <c r="B116" t="s">
        <v>990</v>
      </c>
      <c r="C116">
        <v>2029</v>
      </c>
      <c r="D116" s="153"/>
      <c r="E116" s="153"/>
      <c r="F116" s="153"/>
      <c r="G116" s="153"/>
      <c r="H116" s="153"/>
      <c r="I116" s="153"/>
      <c r="J116" s="154"/>
      <c r="K116" s="154"/>
      <c r="L116" s="154"/>
      <c r="M116" s="154"/>
      <c r="N116" s="154"/>
      <c r="O116" s="154"/>
      <c r="P116" s="155"/>
      <c r="Q116" s="155"/>
      <c r="R116" s="155"/>
      <c r="S116" s="155"/>
      <c r="T116" s="155"/>
      <c r="U116" s="155"/>
      <c r="V116" s="154"/>
      <c r="W116" s="154"/>
      <c r="X116" s="154"/>
      <c r="Y116" s="154"/>
      <c r="Z116" s="154"/>
      <c r="AA116" s="154"/>
      <c r="AB116" s="154"/>
      <c r="AC116" s="156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4"/>
      <c r="BC116" s="154"/>
      <c r="BE116" s="157" t="e">
        <f>#N/A</f>
        <v>#N/A</v>
      </c>
      <c r="BF116" s="157" t="e">
        <f>#N/A</f>
        <v>#N/A</v>
      </c>
      <c r="BG116" s="157" t="e">
        <f>#N/A</f>
        <v>#N/A</v>
      </c>
      <c r="BH116" s="157" t="e">
        <f>#N/A</f>
        <v>#N/A</v>
      </c>
      <c r="BI116" s="157" t="e">
        <f>#N/A</f>
        <v>#N/A</v>
      </c>
      <c r="BJ116" s="157" t="e">
        <f>#N/A</f>
        <v>#N/A</v>
      </c>
      <c r="BK116" s="157" t="e">
        <f>#N/A</f>
        <v>#N/A</v>
      </c>
    </row>
    <row r="117" spans="1:63" x14ac:dyDescent="0.25">
      <c r="A117" s="152">
        <v>47484</v>
      </c>
      <c r="B117" t="s">
        <v>991</v>
      </c>
      <c r="C117">
        <v>2030</v>
      </c>
      <c r="D117" s="153"/>
      <c r="E117" s="153"/>
      <c r="F117" s="153"/>
      <c r="G117" s="153"/>
      <c r="H117" s="153"/>
      <c r="I117" s="153"/>
      <c r="J117" s="154"/>
      <c r="K117" s="154"/>
      <c r="L117" s="154"/>
      <c r="M117" s="154"/>
      <c r="N117" s="154"/>
      <c r="O117" s="154"/>
      <c r="P117" s="155"/>
      <c r="Q117" s="155"/>
      <c r="R117" s="155"/>
      <c r="S117" s="155"/>
      <c r="T117" s="155"/>
      <c r="U117" s="155"/>
      <c r="V117" s="154"/>
      <c r="W117" s="154"/>
      <c r="X117" s="154"/>
      <c r="Y117" s="154"/>
      <c r="Z117" s="154"/>
      <c r="AA117" s="154"/>
      <c r="AB117" s="154"/>
      <c r="AC117" s="156"/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/>
      <c r="AN117" s="154"/>
      <c r="AO117" s="154"/>
      <c r="AP117" s="154"/>
      <c r="AQ117" s="154"/>
      <c r="AR117" s="154"/>
      <c r="AS117" s="154"/>
      <c r="AT117" s="154"/>
      <c r="AU117" s="154"/>
      <c r="AV117" s="154"/>
      <c r="AW117" s="154"/>
      <c r="AX117" s="154"/>
      <c r="AY117" s="154"/>
      <c r="AZ117" s="154"/>
      <c r="BA117" s="154"/>
      <c r="BB117" s="154"/>
      <c r="BC117" s="154"/>
      <c r="BE117" s="157" t="e">
        <f>#N/A</f>
        <v>#N/A</v>
      </c>
      <c r="BF117" s="157" t="e">
        <f>#N/A</f>
        <v>#N/A</v>
      </c>
      <c r="BG117" s="157" t="e">
        <f>#N/A</f>
        <v>#N/A</v>
      </c>
      <c r="BH117" s="157" t="e">
        <f>#N/A</f>
        <v>#N/A</v>
      </c>
      <c r="BI117" s="157" t="e">
        <f>#N/A</f>
        <v>#N/A</v>
      </c>
      <c r="BJ117" s="157" t="e">
        <f>#N/A</f>
        <v>#N/A</v>
      </c>
      <c r="BK117" s="157" t="e">
        <f>#N/A</f>
        <v>#N/A</v>
      </c>
    </row>
    <row r="118" spans="1:63" x14ac:dyDescent="0.25">
      <c r="A118" s="152">
        <v>47574</v>
      </c>
      <c r="B118" t="s">
        <v>992</v>
      </c>
      <c r="C118">
        <v>2030</v>
      </c>
      <c r="D118" s="153"/>
      <c r="E118" s="153"/>
      <c r="F118" s="153"/>
      <c r="G118" s="153"/>
      <c r="H118" s="153"/>
      <c r="I118" s="153"/>
      <c r="J118" s="154"/>
      <c r="K118" s="154"/>
      <c r="L118" s="154"/>
      <c r="M118" s="154"/>
      <c r="N118" s="154"/>
      <c r="O118" s="154"/>
      <c r="P118" s="155"/>
      <c r="Q118" s="155"/>
      <c r="R118" s="155"/>
      <c r="S118" s="155"/>
      <c r="T118" s="155"/>
      <c r="U118" s="155"/>
      <c r="V118" s="154"/>
      <c r="W118" s="154"/>
      <c r="X118" s="154"/>
      <c r="Y118" s="154"/>
      <c r="Z118" s="154"/>
      <c r="AA118" s="154"/>
      <c r="AB118" s="154"/>
      <c r="AC118" s="156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  <c r="BE118" s="157" t="e">
        <f>#N/A</f>
        <v>#N/A</v>
      </c>
      <c r="BF118" s="157" t="e">
        <f>#N/A</f>
        <v>#N/A</v>
      </c>
      <c r="BG118" s="157" t="e">
        <f>#N/A</f>
        <v>#N/A</v>
      </c>
      <c r="BH118" s="157" t="e">
        <f>#N/A</f>
        <v>#N/A</v>
      </c>
      <c r="BI118" s="157" t="e">
        <f>#N/A</f>
        <v>#N/A</v>
      </c>
      <c r="BJ118" s="157" t="e">
        <f>#N/A</f>
        <v>#N/A</v>
      </c>
      <c r="BK118" s="157" t="e">
        <f>#N/A</f>
        <v>#N/A</v>
      </c>
    </row>
    <row r="119" spans="1:63" x14ac:dyDescent="0.25">
      <c r="A119" s="152">
        <v>47665</v>
      </c>
      <c r="B119" t="s">
        <v>993</v>
      </c>
      <c r="C119">
        <v>2030</v>
      </c>
      <c r="D119" s="153"/>
      <c r="E119" s="153"/>
      <c r="F119" s="153"/>
      <c r="G119" s="153"/>
      <c r="H119" s="153"/>
      <c r="I119" s="153"/>
      <c r="J119" s="154"/>
      <c r="K119" s="154"/>
      <c r="L119" s="154"/>
      <c r="M119" s="154"/>
      <c r="N119" s="154"/>
      <c r="O119" s="154"/>
      <c r="P119" s="155"/>
      <c r="Q119" s="155"/>
      <c r="R119" s="155"/>
      <c r="S119" s="155"/>
      <c r="T119" s="155"/>
      <c r="U119" s="155"/>
      <c r="V119" s="154"/>
      <c r="W119" s="154"/>
      <c r="X119" s="154"/>
      <c r="Y119" s="154"/>
      <c r="Z119" s="154"/>
      <c r="AA119" s="154"/>
      <c r="AB119" s="154"/>
      <c r="AC119" s="156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  <c r="BA119" s="154"/>
      <c r="BB119" s="154"/>
      <c r="BC119" s="154"/>
      <c r="BE119" s="157" t="e">
        <f>#N/A</f>
        <v>#N/A</v>
      </c>
      <c r="BF119" s="157" t="e">
        <f>#N/A</f>
        <v>#N/A</v>
      </c>
      <c r="BG119" s="157" t="e">
        <f>#N/A</f>
        <v>#N/A</v>
      </c>
      <c r="BH119" s="157" t="e">
        <f>#N/A</f>
        <v>#N/A</v>
      </c>
      <c r="BI119" s="157" t="e">
        <f>#N/A</f>
        <v>#N/A</v>
      </c>
      <c r="BJ119" s="157" t="e">
        <f>#N/A</f>
        <v>#N/A</v>
      </c>
      <c r="BK119" s="157" t="e">
        <f>#N/A</f>
        <v>#N/A</v>
      </c>
    </row>
    <row r="120" spans="1:63" x14ac:dyDescent="0.25">
      <c r="A120" s="152">
        <v>47757</v>
      </c>
      <c r="B120" t="s">
        <v>994</v>
      </c>
      <c r="C120">
        <v>2030</v>
      </c>
      <c r="D120" s="153"/>
      <c r="E120" s="153"/>
      <c r="F120" s="153"/>
      <c r="G120" s="153"/>
      <c r="H120" s="153"/>
      <c r="I120" s="153"/>
      <c r="J120" s="154"/>
      <c r="K120" s="154"/>
      <c r="L120" s="154"/>
      <c r="M120" s="154"/>
      <c r="N120" s="154"/>
      <c r="O120" s="154"/>
      <c r="P120" s="155"/>
      <c r="Q120" s="155"/>
      <c r="R120" s="155"/>
      <c r="S120" s="155"/>
      <c r="T120" s="155"/>
      <c r="U120" s="155"/>
      <c r="V120" s="154"/>
      <c r="W120" s="154"/>
      <c r="X120" s="154"/>
      <c r="Y120" s="154"/>
      <c r="Z120" s="154"/>
      <c r="AA120" s="154"/>
      <c r="AB120" s="154"/>
      <c r="AC120" s="156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154"/>
      <c r="AR120" s="154"/>
      <c r="AS120" s="154"/>
      <c r="AT120" s="154"/>
      <c r="AU120" s="154"/>
      <c r="AV120" s="154"/>
      <c r="AW120" s="154"/>
      <c r="AX120" s="154"/>
      <c r="AY120" s="154"/>
      <c r="AZ120" s="154"/>
      <c r="BA120" s="154"/>
      <c r="BB120" s="154"/>
      <c r="BC120" s="154"/>
      <c r="BE120" s="157" t="e">
        <f>#N/A</f>
        <v>#N/A</v>
      </c>
      <c r="BF120" s="157" t="e">
        <f>#N/A</f>
        <v>#N/A</v>
      </c>
      <c r="BG120" s="157" t="e">
        <f>#N/A</f>
        <v>#N/A</v>
      </c>
      <c r="BH120" s="157" t="e">
        <f>#N/A</f>
        <v>#N/A</v>
      </c>
      <c r="BI120" s="157" t="e">
        <f>#N/A</f>
        <v>#N/A</v>
      </c>
      <c r="BJ120" s="157" t="e">
        <f>#N/A</f>
        <v>#N/A</v>
      </c>
      <c r="BK120" s="157" t="e">
        <f>#N/A</f>
        <v>#N/A</v>
      </c>
    </row>
  </sheetData>
  <mergeCells count="1">
    <mergeCell ref="A2:W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31"/>
  <sheetViews>
    <sheetView zoomScaleNormal="100" workbookViewId="0"/>
  </sheetViews>
  <sheetFormatPr defaultColWidth="8.85546875" defaultRowHeight="15" x14ac:dyDescent="0.25"/>
  <cols>
    <col min="1" max="1" width="16" customWidth="1"/>
  </cols>
  <sheetData>
    <row r="1" spans="1:9" ht="16.5" customHeight="1" x14ac:dyDescent="0.25">
      <c r="A1" s="158" t="s">
        <v>995</v>
      </c>
      <c r="I1" s="16" t="s">
        <v>69</v>
      </c>
    </row>
    <row r="2" spans="1:9" x14ac:dyDescent="0.25">
      <c r="A2" s="159" t="s">
        <v>996</v>
      </c>
      <c r="I2" s="18" t="s">
        <v>70</v>
      </c>
    </row>
    <row r="3" spans="1:9" x14ac:dyDescent="0.25">
      <c r="A3" s="160" t="s">
        <v>997</v>
      </c>
      <c r="I3" s="21" t="s">
        <v>998</v>
      </c>
    </row>
    <row r="5" spans="1:9" x14ac:dyDescent="0.25">
      <c r="A5" s="66" t="s">
        <v>999</v>
      </c>
      <c r="B5" s="66" t="s">
        <v>1000</v>
      </c>
      <c r="C5" s="66" t="s">
        <v>1001</v>
      </c>
      <c r="D5" s="66" t="s">
        <v>1002</v>
      </c>
      <c r="E5" s="66" t="s">
        <v>1003</v>
      </c>
      <c r="F5" s="66" t="s">
        <v>1004</v>
      </c>
      <c r="G5" s="66" t="s">
        <v>1005</v>
      </c>
    </row>
    <row r="6" spans="1:9" x14ac:dyDescent="0.25">
      <c r="A6" t="s">
        <v>1006</v>
      </c>
      <c r="B6">
        <v>2190</v>
      </c>
      <c r="C6">
        <v>3376</v>
      </c>
      <c r="D6">
        <v>4067</v>
      </c>
      <c r="E6">
        <v>4620</v>
      </c>
      <c r="F6">
        <v>6152</v>
      </c>
      <c r="G6" t="s">
        <v>1007</v>
      </c>
    </row>
    <row r="7" spans="1:9" x14ac:dyDescent="0.25">
      <c r="A7" t="s">
        <v>1008</v>
      </c>
      <c r="B7">
        <v>2152</v>
      </c>
      <c r="C7">
        <v>3034</v>
      </c>
      <c r="D7">
        <v>3921</v>
      </c>
      <c r="E7">
        <v>4815</v>
      </c>
      <c r="F7">
        <v>6615</v>
      </c>
      <c r="G7" t="s">
        <v>1007</v>
      </c>
    </row>
    <row r="8" spans="1:9" x14ac:dyDescent="0.25">
      <c r="A8" t="s">
        <v>231</v>
      </c>
      <c r="B8">
        <v>1441</v>
      </c>
      <c r="C8">
        <v>2405</v>
      </c>
      <c r="D8">
        <v>2917</v>
      </c>
      <c r="E8">
        <v>3390</v>
      </c>
      <c r="F8">
        <v>4364</v>
      </c>
      <c r="G8" t="s">
        <v>1009</v>
      </c>
    </row>
    <row r="9" spans="1:9" x14ac:dyDescent="0.25">
      <c r="A9" t="s">
        <v>1010</v>
      </c>
      <c r="B9">
        <v>1319</v>
      </c>
      <c r="C9">
        <v>2379</v>
      </c>
      <c r="D9">
        <v>2874</v>
      </c>
      <c r="E9">
        <v>3506</v>
      </c>
      <c r="F9">
        <v>4370</v>
      </c>
      <c r="G9" t="s">
        <v>1007</v>
      </c>
    </row>
    <row r="10" spans="1:9" x14ac:dyDescent="0.25">
      <c r="A10" t="s">
        <v>1011</v>
      </c>
      <c r="B10">
        <v>1235</v>
      </c>
      <c r="C10">
        <v>2286</v>
      </c>
      <c r="D10">
        <v>2808</v>
      </c>
      <c r="E10">
        <v>3350</v>
      </c>
      <c r="F10">
        <v>4290</v>
      </c>
      <c r="G10" t="s">
        <v>1007</v>
      </c>
    </row>
    <row r="11" spans="1:9" x14ac:dyDescent="0.25">
      <c r="A11" t="s">
        <v>1012</v>
      </c>
      <c r="B11">
        <v>1548</v>
      </c>
      <c r="C11">
        <v>1875</v>
      </c>
      <c r="D11">
        <v>2553</v>
      </c>
      <c r="E11">
        <v>3232</v>
      </c>
      <c r="F11">
        <v>4221</v>
      </c>
      <c r="G11" t="s">
        <v>1007</v>
      </c>
    </row>
    <row r="12" spans="1:9" x14ac:dyDescent="0.25">
      <c r="A12" t="s">
        <v>1013</v>
      </c>
      <c r="B12">
        <v>1306</v>
      </c>
      <c r="C12">
        <v>1921</v>
      </c>
      <c r="D12">
        <v>2456</v>
      </c>
      <c r="E12">
        <v>2972</v>
      </c>
      <c r="F12">
        <v>3724</v>
      </c>
      <c r="G12" t="s">
        <v>1007</v>
      </c>
    </row>
    <row r="13" spans="1:9" x14ac:dyDescent="0.25">
      <c r="A13" t="s">
        <v>1014</v>
      </c>
      <c r="B13">
        <v>1078</v>
      </c>
      <c r="C13">
        <v>1773</v>
      </c>
      <c r="D13">
        <v>2436</v>
      </c>
      <c r="E13">
        <v>2868</v>
      </c>
      <c r="F13">
        <v>3635</v>
      </c>
      <c r="G13" t="s">
        <v>1007</v>
      </c>
    </row>
    <row r="14" spans="1:9" x14ac:dyDescent="0.25">
      <c r="A14" t="s">
        <v>1015</v>
      </c>
      <c r="B14">
        <v>1283</v>
      </c>
      <c r="C14">
        <v>1887</v>
      </c>
      <c r="D14">
        <v>2371</v>
      </c>
      <c r="E14">
        <v>2731</v>
      </c>
      <c r="F14">
        <v>3242</v>
      </c>
      <c r="G14" t="s">
        <v>1009</v>
      </c>
    </row>
    <row r="15" spans="1:9" x14ac:dyDescent="0.25">
      <c r="A15" t="s">
        <v>1016</v>
      </c>
      <c r="B15">
        <v>1306</v>
      </c>
      <c r="C15">
        <v>1842</v>
      </c>
      <c r="D15">
        <v>2247</v>
      </c>
      <c r="E15">
        <v>2589</v>
      </c>
      <c r="F15">
        <v>3340</v>
      </c>
      <c r="G15" t="s">
        <v>1009</v>
      </c>
    </row>
    <row r="16" spans="1:9" x14ac:dyDescent="0.25">
      <c r="A16" t="s">
        <v>1017</v>
      </c>
      <c r="B16">
        <v>1273</v>
      </c>
      <c r="C16">
        <v>2033</v>
      </c>
      <c r="D16">
        <v>2232</v>
      </c>
      <c r="E16">
        <v>2258</v>
      </c>
      <c r="F16">
        <v>2450</v>
      </c>
      <c r="G16" t="s">
        <v>1009</v>
      </c>
    </row>
    <row r="17" spans="1:7" x14ac:dyDescent="0.25">
      <c r="A17" t="s">
        <v>1018</v>
      </c>
      <c r="B17">
        <v>1248</v>
      </c>
      <c r="C17">
        <v>1857</v>
      </c>
      <c r="D17">
        <v>2182</v>
      </c>
      <c r="E17">
        <v>2512</v>
      </c>
      <c r="F17">
        <v>2720</v>
      </c>
      <c r="G17" t="s">
        <v>1009</v>
      </c>
    </row>
    <row r="18" spans="1:7" x14ac:dyDescent="0.25">
      <c r="A18" t="s">
        <v>1019</v>
      </c>
      <c r="B18">
        <v>1058</v>
      </c>
      <c r="C18">
        <v>1717</v>
      </c>
      <c r="D18">
        <v>2128</v>
      </c>
      <c r="E18">
        <v>2407</v>
      </c>
      <c r="F18">
        <v>2792</v>
      </c>
      <c r="G18" t="s">
        <v>1009</v>
      </c>
    </row>
    <row r="19" spans="1:7" x14ac:dyDescent="0.25">
      <c r="A19" t="s">
        <v>1020</v>
      </c>
      <c r="B19">
        <v>1234</v>
      </c>
      <c r="C19">
        <v>1836</v>
      </c>
      <c r="D19">
        <v>2097</v>
      </c>
      <c r="E19">
        <v>2293</v>
      </c>
      <c r="F19">
        <v>2599</v>
      </c>
      <c r="G19" t="s">
        <v>1009</v>
      </c>
    </row>
    <row r="20" spans="1:7" x14ac:dyDescent="0.25">
      <c r="A20" t="s">
        <v>1021</v>
      </c>
      <c r="B20">
        <v>745</v>
      </c>
      <c r="C20">
        <v>1457</v>
      </c>
      <c r="D20">
        <v>1813</v>
      </c>
      <c r="E20">
        <v>2096</v>
      </c>
      <c r="F20">
        <v>2680</v>
      </c>
      <c r="G20" t="s">
        <v>1009</v>
      </c>
    </row>
    <row r="21" spans="1:7" x14ac:dyDescent="0.25">
      <c r="A21" t="s">
        <v>1022</v>
      </c>
      <c r="B21">
        <v>643</v>
      </c>
      <c r="C21">
        <v>1383</v>
      </c>
      <c r="D21">
        <v>1757</v>
      </c>
      <c r="E21">
        <v>2110</v>
      </c>
      <c r="F21">
        <v>2741</v>
      </c>
      <c r="G21" t="s">
        <v>1009</v>
      </c>
    </row>
    <row r="22" spans="1:7" x14ac:dyDescent="0.25">
      <c r="A22" t="s">
        <v>1023</v>
      </c>
      <c r="B22">
        <v>642</v>
      </c>
      <c r="C22">
        <v>1273</v>
      </c>
      <c r="D22">
        <v>1666</v>
      </c>
      <c r="E22">
        <v>2101</v>
      </c>
      <c r="F22">
        <v>2629</v>
      </c>
      <c r="G22" t="s">
        <v>1009</v>
      </c>
    </row>
    <row r="23" spans="1:7" x14ac:dyDescent="0.25">
      <c r="A23" t="s">
        <v>1024</v>
      </c>
      <c r="B23">
        <v>537</v>
      </c>
      <c r="C23">
        <v>1371</v>
      </c>
      <c r="D23">
        <v>1624</v>
      </c>
      <c r="E23">
        <v>1885</v>
      </c>
      <c r="F23">
        <v>2398</v>
      </c>
      <c r="G23" t="s">
        <v>1009</v>
      </c>
    </row>
    <row r="24" spans="1:7" x14ac:dyDescent="0.25">
      <c r="A24" t="s">
        <v>1025</v>
      </c>
      <c r="B24">
        <v>860</v>
      </c>
      <c r="C24">
        <v>1225</v>
      </c>
      <c r="D24">
        <v>1519</v>
      </c>
      <c r="E24">
        <v>1839</v>
      </c>
      <c r="F24">
        <v>2153</v>
      </c>
      <c r="G24" t="s">
        <v>1009</v>
      </c>
    </row>
    <row r="25" spans="1:7" x14ac:dyDescent="0.25">
      <c r="A25" t="s">
        <v>1026</v>
      </c>
      <c r="B25">
        <v>829</v>
      </c>
      <c r="C25">
        <v>1277</v>
      </c>
      <c r="D25">
        <v>1488</v>
      </c>
      <c r="E25">
        <v>1716</v>
      </c>
      <c r="F25">
        <v>2070</v>
      </c>
      <c r="G25" t="s">
        <v>1009</v>
      </c>
    </row>
    <row r="26" spans="1:7" x14ac:dyDescent="0.25">
      <c r="A26" t="s">
        <v>1027</v>
      </c>
      <c r="B26">
        <v>496</v>
      </c>
      <c r="C26">
        <v>1148</v>
      </c>
      <c r="D26">
        <v>1441</v>
      </c>
      <c r="E26">
        <v>1693</v>
      </c>
      <c r="F26">
        <v>2021</v>
      </c>
      <c r="G26" t="s">
        <v>1009</v>
      </c>
    </row>
    <row r="27" spans="1:7" x14ac:dyDescent="0.25">
      <c r="A27" t="s">
        <v>1028</v>
      </c>
      <c r="B27">
        <v>474</v>
      </c>
      <c r="C27">
        <v>875</v>
      </c>
      <c r="D27">
        <v>1325</v>
      </c>
      <c r="E27">
        <v>1695</v>
      </c>
      <c r="F27">
        <v>2150</v>
      </c>
      <c r="G27" t="s">
        <v>1009</v>
      </c>
    </row>
    <row r="28" spans="1:7" x14ac:dyDescent="0.25">
      <c r="A28" t="s">
        <v>1029</v>
      </c>
      <c r="B28">
        <v>444</v>
      </c>
      <c r="C28">
        <v>927</v>
      </c>
      <c r="D28">
        <v>1229</v>
      </c>
      <c r="E28">
        <v>1603</v>
      </c>
      <c r="F28">
        <v>2333</v>
      </c>
      <c r="G28" t="s">
        <v>1009</v>
      </c>
    </row>
    <row r="29" spans="1:7" x14ac:dyDescent="0.25">
      <c r="A29" t="s">
        <v>1030</v>
      </c>
      <c r="B29">
        <v>537</v>
      </c>
      <c r="C29">
        <v>884</v>
      </c>
      <c r="D29">
        <v>1189</v>
      </c>
      <c r="E29">
        <v>1498</v>
      </c>
      <c r="F29">
        <v>1917</v>
      </c>
      <c r="G29" t="s">
        <v>1009</v>
      </c>
    </row>
    <row r="30" spans="1:7" x14ac:dyDescent="0.25">
      <c r="A30" t="s">
        <v>1031</v>
      </c>
      <c r="B30">
        <v>139</v>
      </c>
      <c r="C30">
        <v>350</v>
      </c>
      <c r="D30">
        <v>1011</v>
      </c>
      <c r="E30">
        <v>1273</v>
      </c>
      <c r="F30">
        <v>1572</v>
      </c>
      <c r="G30" t="s">
        <v>1009</v>
      </c>
    </row>
    <row r="31" spans="1:7" x14ac:dyDescent="0.25">
      <c r="A31" t="s">
        <v>1032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M120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9" customWidth="1"/>
    <col min="3" max="3" width="7" customWidth="1"/>
    <col min="4" max="4" width="12" customWidth="1"/>
  </cols>
  <sheetData>
    <row r="1" spans="1:65" ht="16.5" customHeight="1" x14ac:dyDescent="0.3">
      <c r="A1" s="147" t="s">
        <v>911</v>
      </c>
      <c r="BM1" s="16" t="s">
        <v>73</v>
      </c>
    </row>
    <row r="2" spans="1:65" ht="23.85" customHeight="1" x14ac:dyDescent="0.25">
      <c r="A2" s="4" t="s">
        <v>912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BM2" s="18" t="s">
        <v>74</v>
      </c>
    </row>
    <row r="3" spans="1:65" x14ac:dyDescent="0.25">
      <c r="D3" s="149" t="s">
        <v>913</v>
      </c>
      <c r="E3" s="150">
        <v>102</v>
      </c>
      <c r="G3" s="149" t="s">
        <v>914</v>
      </c>
      <c r="H3" s="150">
        <v>102</v>
      </c>
      <c r="BM3" s="21" t="s">
        <v>915</v>
      </c>
    </row>
    <row r="4" spans="1:65" ht="96" customHeight="1" x14ac:dyDescent="0.25">
      <c r="A4" s="151" t="s">
        <v>916</v>
      </c>
      <c r="B4" s="151" t="s">
        <v>917</v>
      </c>
      <c r="C4" s="151" t="s">
        <v>227</v>
      </c>
      <c r="D4" s="151" t="s">
        <v>918</v>
      </c>
      <c r="E4" s="151" t="s">
        <v>919</v>
      </c>
      <c r="F4" s="151" t="s">
        <v>920</v>
      </c>
      <c r="G4" s="151" t="s">
        <v>921</v>
      </c>
      <c r="H4" s="151" t="s">
        <v>922</v>
      </c>
      <c r="I4" s="151" t="s">
        <v>923</v>
      </c>
      <c r="J4" s="151" t="s">
        <v>924</v>
      </c>
      <c r="K4" s="151" t="s">
        <v>925</v>
      </c>
      <c r="L4" s="151" t="s">
        <v>926</v>
      </c>
      <c r="M4" s="151" t="s">
        <v>927</v>
      </c>
      <c r="N4" s="151" t="s">
        <v>928</v>
      </c>
      <c r="O4" s="151" t="s">
        <v>929</v>
      </c>
      <c r="P4" s="151" t="s">
        <v>930</v>
      </c>
      <c r="Q4" s="151" t="s">
        <v>931</v>
      </c>
      <c r="R4" s="151" t="s">
        <v>932</v>
      </c>
      <c r="S4" s="151" t="s">
        <v>933</v>
      </c>
      <c r="T4" s="151" t="s">
        <v>934</v>
      </c>
      <c r="U4" s="151" t="s">
        <v>935</v>
      </c>
      <c r="V4" s="151" t="s">
        <v>936</v>
      </c>
      <c r="W4" s="151" t="s">
        <v>937</v>
      </c>
      <c r="X4" s="151" t="s">
        <v>938</v>
      </c>
      <c r="Y4" s="151" t="s">
        <v>939</v>
      </c>
      <c r="Z4" s="151" t="s">
        <v>940</v>
      </c>
      <c r="AA4" s="151" t="s">
        <v>941</v>
      </c>
      <c r="AB4" s="151" t="s">
        <v>942</v>
      </c>
      <c r="AC4" s="151" t="s">
        <v>943</v>
      </c>
      <c r="AD4" s="151" t="s">
        <v>944</v>
      </c>
      <c r="AE4" s="151" t="s">
        <v>945</v>
      </c>
      <c r="AF4" s="151" t="s">
        <v>946</v>
      </c>
      <c r="AG4" s="151" t="s">
        <v>947</v>
      </c>
      <c r="AH4" s="151" t="s">
        <v>948</v>
      </c>
      <c r="AI4" s="151" t="s">
        <v>949</v>
      </c>
      <c r="AJ4" s="151" t="s">
        <v>950</v>
      </c>
      <c r="AK4" s="151" t="s">
        <v>951</v>
      </c>
      <c r="AL4" s="151" t="s">
        <v>952</v>
      </c>
      <c r="AM4" s="151" t="s">
        <v>953</v>
      </c>
      <c r="AN4" s="151" t="s">
        <v>954</v>
      </c>
      <c r="AO4" s="151" t="s">
        <v>955</v>
      </c>
      <c r="AP4" s="151" t="s">
        <v>956</v>
      </c>
      <c r="AQ4" s="151" t="s">
        <v>957</v>
      </c>
      <c r="AR4" s="151" t="s">
        <v>958</v>
      </c>
      <c r="AS4" s="151" t="s">
        <v>959</v>
      </c>
      <c r="AT4" s="151" t="s">
        <v>960</v>
      </c>
      <c r="AU4" s="151" t="s">
        <v>961</v>
      </c>
      <c r="AV4" s="151" t="s">
        <v>962</v>
      </c>
      <c r="AW4" s="151" t="s">
        <v>963</v>
      </c>
      <c r="AX4" s="151" t="s">
        <v>964</v>
      </c>
      <c r="AY4" s="151" t="s">
        <v>965</v>
      </c>
      <c r="AZ4" s="151" t="s">
        <v>966</v>
      </c>
      <c r="BA4" s="151" t="s">
        <v>967</v>
      </c>
      <c r="BB4" s="151" t="s">
        <v>968</v>
      </c>
      <c r="BC4" s="151" t="s">
        <v>969</v>
      </c>
      <c r="BE4" s="151" t="s">
        <v>970</v>
      </c>
      <c r="BF4" s="151" t="s">
        <v>971</v>
      </c>
      <c r="BG4" s="151" t="s">
        <v>972</v>
      </c>
      <c r="BH4" s="151" t="s">
        <v>973</v>
      </c>
      <c r="BI4" s="151" t="s">
        <v>974</v>
      </c>
      <c r="BJ4" s="151" t="s">
        <v>975</v>
      </c>
      <c r="BK4" s="151" t="s">
        <v>976</v>
      </c>
    </row>
    <row r="5" spans="1:65" x14ac:dyDescent="0.25">
      <c r="A5" s="152">
        <v>37257</v>
      </c>
      <c r="B5" t="s">
        <v>234</v>
      </c>
      <c r="C5">
        <v>2002</v>
      </c>
      <c r="D5" s="153">
        <v>113.78024895752201</v>
      </c>
      <c r="E5" s="153"/>
      <c r="F5" s="153"/>
      <c r="G5" s="153">
        <v>109.50218404620099</v>
      </c>
      <c r="H5" s="153">
        <v>128.195126031679</v>
      </c>
      <c r="I5" s="153">
        <v>95.986747503848804</v>
      </c>
      <c r="J5" s="154"/>
      <c r="K5" s="154"/>
      <c r="L5" s="154"/>
      <c r="M5" s="154"/>
      <c r="N5" s="154"/>
      <c r="O5" s="154"/>
      <c r="P5" s="155">
        <v>3568.3661229554</v>
      </c>
      <c r="Q5" s="155"/>
      <c r="R5" s="155"/>
      <c r="S5" s="155">
        <v>4212.2685674833501</v>
      </c>
      <c r="T5" s="155">
        <v>3529.1381228273499</v>
      </c>
      <c r="U5" s="155">
        <v>3314.3284860781</v>
      </c>
      <c r="V5" s="154">
        <v>26.85</v>
      </c>
      <c r="W5" s="154"/>
      <c r="X5" s="154"/>
      <c r="Y5" s="154">
        <v>26.88</v>
      </c>
      <c r="Z5" s="154">
        <v>24.25</v>
      </c>
      <c r="AA5" s="154">
        <v>31.73</v>
      </c>
      <c r="AB5" s="154">
        <v>9.3719999999999999</v>
      </c>
      <c r="AC5" s="156">
        <v>8.9921122833611106E-3</v>
      </c>
      <c r="AD5" s="154">
        <v>69.019027075754195</v>
      </c>
      <c r="AE5" s="154"/>
      <c r="AF5" s="154"/>
      <c r="AG5" s="154">
        <v>68.410960573999006</v>
      </c>
      <c r="AH5" s="154">
        <v>69.499468153541798</v>
      </c>
      <c r="AI5" s="154">
        <v>69.652780661704895</v>
      </c>
      <c r="AJ5" s="154">
        <v>49.029901848892997</v>
      </c>
      <c r="AK5" s="154"/>
      <c r="AL5" s="154"/>
      <c r="AM5" s="154">
        <v>50.483613484834301</v>
      </c>
      <c r="AN5" s="154">
        <v>43.812104787714603</v>
      </c>
      <c r="AO5" s="154">
        <v>58.666913192197498</v>
      </c>
      <c r="AP5" s="154">
        <v>123.690745831253</v>
      </c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E5" s="157" t="e">
        <f>#N/A</f>
        <v>#N/A</v>
      </c>
      <c r="BF5" s="157" t="e">
        <f>#N/A</f>
        <v>#N/A</v>
      </c>
      <c r="BG5" s="157" t="e">
        <f>#N/A</f>
        <v>#N/A</v>
      </c>
      <c r="BH5" s="157" t="e">
        <f>#N/A</f>
        <v>#N/A</v>
      </c>
      <c r="BI5" s="157" t="e">
        <f>#N/A</f>
        <v>#N/A</v>
      </c>
      <c r="BJ5" s="157" t="e">
        <f>#N/A</f>
        <v>#N/A</v>
      </c>
      <c r="BK5" s="157" t="e">
        <f>#N/A</f>
        <v>#N/A</v>
      </c>
    </row>
    <row r="6" spans="1:65" x14ac:dyDescent="0.25">
      <c r="A6" s="152">
        <v>37347</v>
      </c>
      <c r="B6" t="s">
        <v>235</v>
      </c>
      <c r="C6">
        <v>2002</v>
      </c>
      <c r="D6" s="153">
        <v>127.58254971658199</v>
      </c>
      <c r="E6" s="153"/>
      <c r="F6" s="153"/>
      <c r="G6" s="153">
        <v>121.564186609223</v>
      </c>
      <c r="H6" s="153">
        <v>145.79481952320899</v>
      </c>
      <c r="I6" s="153">
        <v>106.829560456979</v>
      </c>
      <c r="J6" s="154"/>
      <c r="K6" s="154"/>
      <c r="L6" s="154"/>
      <c r="M6" s="154"/>
      <c r="N6" s="154"/>
      <c r="O6" s="154"/>
      <c r="P6" s="155">
        <v>3734.4837361053901</v>
      </c>
      <c r="Q6" s="155"/>
      <c r="R6" s="155"/>
      <c r="S6" s="155">
        <v>4369.4968590086901</v>
      </c>
      <c r="T6" s="155">
        <v>3721.0630278151302</v>
      </c>
      <c r="U6" s="155">
        <v>3481.9213774259701</v>
      </c>
      <c r="V6" s="154">
        <v>26.54</v>
      </c>
      <c r="W6" s="154"/>
      <c r="X6" s="154"/>
      <c r="Y6" s="154">
        <v>26.6</v>
      </c>
      <c r="Z6" s="154">
        <v>23.81</v>
      </c>
      <c r="AA6" s="154">
        <v>31.72</v>
      </c>
      <c r="AB6" s="154">
        <v>8.5176666666666705</v>
      </c>
      <c r="AC6" s="156">
        <v>8.4906680087424007E-3</v>
      </c>
      <c r="AD6" s="154">
        <v>72.232059495830796</v>
      </c>
      <c r="AE6" s="154"/>
      <c r="AF6" s="154"/>
      <c r="AG6" s="154">
        <v>70.964486846205205</v>
      </c>
      <c r="AH6" s="154">
        <v>73.279053524766596</v>
      </c>
      <c r="AI6" s="154">
        <v>73.174854876903694</v>
      </c>
      <c r="AJ6" s="154">
        <v>48.463821045423401</v>
      </c>
      <c r="AK6" s="154"/>
      <c r="AL6" s="154"/>
      <c r="AM6" s="154">
        <v>49.957742511033899</v>
      </c>
      <c r="AN6" s="154">
        <v>43.017163504968401</v>
      </c>
      <c r="AO6" s="154">
        <v>58.6484237773874</v>
      </c>
      <c r="AP6" s="154">
        <v>116.79314331408099</v>
      </c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E6" s="157" t="e">
        <f>#N/A</f>
        <v>#N/A</v>
      </c>
      <c r="BF6" s="157" t="e">
        <f>#N/A</f>
        <v>#N/A</v>
      </c>
      <c r="BG6" s="157" t="e">
        <f>#N/A</f>
        <v>#N/A</v>
      </c>
      <c r="BH6" s="157" t="e">
        <f>#N/A</f>
        <v>#N/A</v>
      </c>
      <c r="BI6" s="157" t="e">
        <f>#N/A</f>
        <v>#N/A</v>
      </c>
      <c r="BJ6" s="157" t="e">
        <f>#N/A</f>
        <v>#N/A</v>
      </c>
      <c r="BK6" s="157" t="e">
        <f>#N/A</f>
        <v>#N/A</v>
      </c>
    </row>
    <row r="7" spans="1:65" x14ac:dyDescent="0.25">
      <c r="A7" s="152">
        <v>37438</v>
      </c>
      <c r="B7" t="s">
        <v>236</v>
      </c>
      <c r="C7">
        <v>2002</v>
      </c>
      <c r="D7" s="153">
        <v>123.649159150885</v>
      </c>
      <c r="E7" s="153"/>
      <c r="F7" s="153"/>
      <c r="G7" s="153">
        <v>115.090018383968</v>
      </c>
      <c r="H7" s="153">
        <v>142.96123090788399</v>
      </c>
      <c r="I7" s="153">
        <v>107.96092191248501</v>
      </c>
      <c r="J7" s="154"/>
      <c r="K7" s="154"/>
      <c r="L7" s="154"/>
      <c r="M7" s="154"/>
      <c r="N7" s="154"/>
      <c r="O7" s="154"/>
      <c r="P7" s="155">
        <v>3717.8386846875601</v>
      </c>
      <c r="Q7" s="155"/>
      <c r="R7" s="155"/>
      <c r="S7" s="155">
        <v>4313.8651598610704</v>
      </c>
      <c r="T7" s="155">
        <v>3718.8733364385198</v>
      </c>
      <c r="U7" s="155">
        <v>3482.6670612356202</v>
      </c>
      <c r="V7" s="154">
        <v>28.04</v>
      </c>
      <c r="W7" s="154"/>
      <c r="X7" s="154"/>
      <c r="Y7" s="154">
        <v>28.53</v>
      </c>
      <c r="Z7" s="154">
        <v>24.96</v>
      </c>
      <c r="AA7" s="154">
        <v>32.29</v>
      </c>
      <c r="AB7" s="154">
        <v>8.1106666666666705</v>
      </c>
      <c r="AC7" s="156">
        <v>8.2551477121702403E-3</v>
      </c>
      <c r="AD7" s="154">
        <v>71.910112359550595</v>
      </c>
      <c r="AE7" s="154"/>
      <c r="AF7" s="154"/>
      <c r="AG7" s="154">
        <v>70.060978934475301</v>
      </c>
      <c r="AH7" s="154">
        <v>73.235931838734899</v>
      </c>
      <c r="AI7" s="154">
        <v>73.190525909830797</v>
      </c>
      <c r="AJ7" s="154">
        <v>51.202921707372802</v>
      </c>
      <c r="AK7" s="154"/>
      <c r="AL7" s="154"/>
      <c r="AM7" s="154">
        <v>53.582496009014903</v>
      </c>
      <c r="AN7" s="154">
        <v>45.094850948509503</v>
      </c>
      <c r="AO7" s="154">
        <v>59.702320421558703</v>
      </c>
      <c r="AP7" s="154">
        <v>113.553450545196</v>
      </c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E7" s="157" t="e">
        <f>#N/A</f>
        <v>#N/A</v>
      </c>
      <c r="BF7" s="157" t="e">
        <f>#N/A</f>
        <v>#N/A</v>
      </c>
      <c r="BG7" s="157" t="e">
        <f>#N/A</f>
        <v>#N/A</v>
      </c>
      <c r="BH7" s="157" t="e">
        <f>#N/A</f>
        <v>#N/A</v>
      </c>
      <c r="BI7" s="157" t="e">
        <f>#N/A</f>
        <v>#N/A</v>
      </c>
      <c r="BJ7" s="157" t="e">
        <f>#N/A</f>
        <v>#N/A</v>
      </c>
      <c r="BK7" s="157" t="e">
        <f>#N/A</f>
        <v>#N/A</v>
      </c>
    </row>
    <row r="8" spans="1:65" x14ac:dyDescent="0.25">
      <c r="A8" s="152">
        <v>37530</v>
      </c>
      <c r="B8" t="s">
        <v>237</v>
      </c>
      <c r="C8">
        <v>2002</v>
      </c>
      <c r="D8" s="153">
        <v>126.58193598856499</v>
      </c>
      <c r="E8" s="153"/>
      <c r="F8" s="153"/>
      <c r="G8" s="153">
        <v>118.629772140035</v>
      </c>
      <c r="H8" s="153">
        <v>146.21624015930701</v>
      </c>
      <c r="I8" s="153">
        <v>107.54083175532</v>
      </c>
      <c r="J8" s="154">
        <v>122.898473453389</v>
      </c>
      <c r="K8" s="154"/>
      <c r="L8" s="154"/>
      <c r="M8" s="154">
        <v>116.196540294857</v>
      </c>
      <c r="N8" s="154">
        <v>140.79185415552001</v>
      </c>
      <c r="O8" s="154">
        <v>104.579515407158</v>
      </c>
      <c r="P8" s="155">
        <v>3835.35274769747</v>
      </c>
      <c r="Q8" s="155"/>
      <c r="R8" s="155"/>
      <c r="S8" s="155">
        <v>4449.1111276721003</v>
      </c>
      <c r="T8" s="155">
        <v>3831.2990919509198</v>
      </c>
      <c r="U8" s="155">
        <v>3588.6571327107299</v>
      </c>
      <c r="V8" s="154">
        <v>28.22</v>
      </c>
      <c r="W8" s="154"/>
      <c r="X8" s="154"/>
      <c r="Y8" s="154">
        <v>28.51</v>
      </c>
      <c r="Z8" s="154">
        <v>25.11</v>
      </c>
      <c r="AA8" s="154">
        <v>33.36</v>
      </c>
      <c r="AB8" s="154">
        <v>8.1289999999999996</v>
      </c>
      <c r="AC8" s="156">
        <v>8.2657078967448994E-3</v>
      </c>
      <c r="AD8" s="154">
        <v>74.183059141688901</v>
      </c>
      <c r="AE8" s="154"/>
      <c r="AF8" s="154"/>
      <c r="AG8" s="154">
        <v>72.257492861231199</v>
      </c>
      <c r="AH8" s="154">
        <v>75.449937055570302</v>
      </c>
      <c r="AI8" s="154">
        <v>75.417976577977896</v>
      </c>
      <c r="AJ8" s="154">
        <v>51.531613786806702</v>
      </c>
      <c r="AK8" s="154"/>
      <c r="AL8" s="154"/>
      <c r="AM8" s="154">
        <v>53.544933796600603</v>
      </c>
      <c r="AN8" s="154">
        <v>45.365853658536601</v>
      </c>
      <c r="AO8" s="154">
        <v>61.6806878062309</v>
      </c>
      <c r="AP8" s="154">
        <v>113.698710865018</v>
      </c>
      <c r="AQ8" s="154">
        <v>71.836064518206101</v>
      </c>
      <c r="AR8" s="154"/>
      <c r="AS8" s="154"/>
      <c r="AT8" s="154">
        <v>70.423479803977699</v>
      </c>
      <c r="AU8" s="154">
        <v>72.866097643153395</v>
      </c>
      <c r="AV8" s="154">
        <v>72.859034506604303</v>
      </c>
      <c r="AW8" s="154">
        <v>50.057064597123997</v>
      </c>
      <c r="AX8" s="154"/>
      <c r="AY8" s="154"/>
      <c r="AZ8" s="154">
        <v>51.892196450370903</v>
      </c>
      <c r="BA8" s="154">
        <v>44.322493224932302</v>
      </c>
      <c r="BB8" s="154">
        <v>59.674586299343602</v>
      </c>
      <c r="BC8" s="154">
        <v>116.934012638887</v>
      </c>
      <c r="BE8" s="157" t="e">
        <f>#N/A</f>
        <v>#N/A</v>
      </c>
      <c r="BF8" s="157" t="e">
        <f>#N/A</f>
        <v>#N/A</v>
      </c>
      <c r="BG8" s="157" t="e">
        <f>#N/A</f>
        <v>#N/A</v>
      </c>
      <c r="BH8" s="157" t="e">
        <f>#N/A</f>
        <v>#N/A</v>
      </c>
      <c r="BI8" s="157" t="e">
        <f>#N/A</f>
        <v>#N/A</v>
      </c>
      <c r="BJ8" s="157" t="e">
        <f>#N/A</f>
        <v>#N/A</v>
      </c>
      <c r="BK8" s="157" t="e">
        <f>#N/A</f>
        <v>#N/A</v>
      </c>
    </row>
    <row r="9" spans="1:65" x14ac:dyDescent="0.25">
      <c r="A9" s="152">
        <v>37622</v>
      </c>
      <c r="B9" t="s">
        <v>238</v>
      </c>
      <c r="C9">
        <v>2003</v>
      </c>
      <c r="D9" s="153">
        <v>117.96282417257601</v>
      </c>
      <c r="E9" s="153"/>
      <c r="F9" s="153"/>
      <c r="G9" s="153">
        <v>114.570906411097</v>
      </c>
      <c r="H9" s="153">
        <v>131.00243829595399</v>
      </c>
      <c r="I9" s="153">
        <v>99.782705280162602</v>
      </c>
      <c r="J9" s="154">
        <v>123.944117257152</v>
      </c>
      <c r="K9" s="154"/>
      <c r="L9" s="154"/>
      <c r="M9" s="154">
        <v>117.46372088608101</v>
      </c>
      <c r="N9" s="154">
        <v>141.49368222158901</v>
      </c>
      <c r="O9" s="154">
        <v>105.528504851237</v>
      </c>
      <c r="P9" s="155">
        <v>3836.0185497541802</v>
      </c>
      <c r="Q9" s="155"/>
      <c r="R9" s="155"/>
      <c r="S9" s="155">
        <v>4536.4942894701699</v>
      </c>
      <c r="T9" s="155">
        <v>3783.11835066616</v>
      </c>
      <c r="U9" s="155">
        <v>3570.3805997717</v>
      </c>
      <c r="V9" s="154">
        <v>30.71</v>
      </c>
      <c r="W9" s="154"/>
      <c r="X9" s="154"/>
      <c r="Y9" s="154">
        <v>30.52</v>
      </c>
      <c r="Z9" s="154">
        <v>28.06</v>
      </c>
      <c r="AA9" s="154">
        <v>36.270000000000003</v>
      </c>
      <c r="AB9" s="154">
        <v>7.931</v>
      </c>
      <c r="AC9" s="156">
        <v>8.1519067656569792E-3</v>
      </c>
      <c r="AD9" s="154">
        <v>74.195937027140104</v>
      </c>
      <c r="AE9" s="154"/>
      <c r="AF9" s="154"/>
      <c r="AG9" s="154">
        <v>73.676672559967898</v>
      </c>
      <c r="AH9" s="154">
        <v>74.501111654582004</v>
      </c>
      <c r="AI9" s="154">
        <v>75.033883285654696</v>
      </c>
      <c r="AJ9" s="154">
        <v>56.078520885642597</v>
      </c>
      <c r="AK9" s="154"/>
      <c r="AL9" s="154"/>
      <c r="AM9" s="154">
        <v>57.319936144238902</v>
      </c>
      <c r="AN9" s="154">
        <v>50.695573622402897</v>
      </c>
      <c r="AO9" s="154">
        <v>67.0611075159471</v>
      </c>
      <c r="AP9" s="154">
        <v>112.133322629514</v>
      </c>
      <c r="AQ9" s="154">
        <v>73.130292006052599</v>
      </c>
      <c r="AR9" s="154"/>
      <c r="AS9" s="154"/>
      <c r="AT9" s="154">
        <v>71.739907800469894</v>
      </c>
      <c r="AU9" s="154">
        <v>74.116508518413397</v>
      </c>
      <c r="AV9" s="154">
        <v>74.204310162591796</v>
      </c>
      <c r="AW9" s="154">
        <v>51.8192193563114</v>
      </c>
      <c r="AX9" s="154"/>
      <c r="AY9" s="154"/>
      <c r="AZ9" s="154">
        <v>53.601277115222103</v>
      </c>
      <c r="BA9" s="154">
        <v>46.043360433604299</v>
      </c>
      <c r="BB9" s="154">
        <v>61.773134880280999</v>
      </c>
      <c r="BC9" s="154">
        <v>114.044656838452</v>
      </c>
      <c r="BE9" s="157" t="e">
        <f>#N/A</f>
        <v>#N/A</v>
      </c>
      <c r="BF9" s="157" t="e">
        <f>#N/A</f>
        <v>#N/A</v>
      </c>
      <c r="BG9" s="157" t="e">
        <f>#N/A</f>
        <v>#N/A</v>
      </c>
      <c r="BH9" s="157" t="e">
        <f>#N/A</f>
        <v>#N/A</v>
      </c>
      <c r="BI9" s="157" t="e">
        <f>#N/A</f>
        <v>#N/A</v>
      </c>
      <c r="BJ9" s="157" t="e">
        <f>#N/A</f>
        <v>#N/A</v>
      </c>
      <c r="BK9" s="157" t="e">
        <f>#N/A</f>
        <v>#N/A</v>
      </c>
    </row>
    <row r="10" spans="1:65" x14ac:dyDescent="0.25">
      <c r="A10" s="152">
        <v>37712</v>
      </c>
      <c r="B10" t="s">
        <v>239</v>
      </c>
      <c r="C10">
        <v>2003</v>
      </c>
      <c r="D10" s="153">
        <v>119.18139304183499</v>
      </c>
      <c r="E10" s="153"/>
      <c r="F10" s="153"/>
      <c r="G10" s="153">
        <v>115.59707666983699</v>
      </c>
      <c r="H10" s="153">
        <v>129.06888545107</v>
      </c>
      <c r="I10" s="153">
        <v>106.81282010127499</v>
      </c>
      <c r="J10" s="154">
        <v>121.843828088465</v>
      </c>
      <c r="K10" s="154"/>
      <c r="L10" s="154"/>
      <c r="M10" s="154">
        <v>115.971943401234</v>
      </c>
      <c r="N10" s="154">
        <v>137.312198703554</v>
      </c>
      <c r="O10" s="154">
        <v>105.52431976231099</v>
      </c>
      <c r="P10" s="155">
        <v>3945.87588911189</v>
      </c>
      <c r="Q10" s="155"/>
      <c r="R10" s="155"/>
      <c r="S10" s="155">
        <v>4625.2722868334404</v>
      </c>
      <c r="T10" s="155">
        <v>3920.5758089574001</v>
      </c>
      <c r="U10" s="155">
        <v>3686.7142932158499</v>
      </c>
      <c r="V10" s="154">
        <v>31.6</v>
      </c>
      <c r="W10" s="154"/>
      <c r="X10" s="154"/>
      <c r="Y10" s="154">
        <v>31.17</v>
      </c>
      <c r="Z10" s="154">
        <v>29.83</v>
      </c>
      <c r="AA10" s="154">
        <v>35.36</v>
      </c>
      <c r="AB10" s="154">
        <v>7.7806666666666704</v>
      </c>
      <c r="AC10" s="156">
        <v>8.0658727193395705E-3</v>
      </c>
      <c r="AD10" s="154">
        <v>76.320788126589605</v>
      </c>
      <c r="AE10" s="154"/>
      <c r="AF10" s="154"/>
      <c r="AG10" s="154">
        <v>75.118505619792401</v>
      </c>
      <c r="AH10" s="154">
        <v>77.208067265977903</v>
      </c>
      <c r="AI10" s="154">
        <v>77.478711934072706</v>
      </c>
      <c r="AJ10" s="154">
        <v>57.7037206117325</v>
      </c>
      <c r="AK10" s="154"/>
      <c r="AL10" s="154"/>
      <c r="AM10" s="154">
        <v>58.540708047704001</v>
      </c>
      <c r="AN10" s="154">
        <v>53.893405600722701</v>
      </c>
      <c r="AO10" s="154">
        <v>65.378570768235207</v>
      </c>
      <c r="AP10" s="154">
        <v>110.949883742127</v>
      </c>
      <c r="AQ10" s="154">
        <v>74.152474163742298</v>
      </c>
      <c r="AR10" s="154"/>
      <c r="AS10" s="154"/>
      <c r="AT10" s="154">
        <v>72.778412493866696</v>
      </c>
      <c r="AU10" s="154">
        <v>75.098761953716306</v>
      </c>
      <c r="AV10" s="154">
        <v>75.280274426884006</v>
      </c>
      <c r="AW10" s="154">
        <v>54.129194247888599</v>
      </c>
      <c r="AX10" s="154"/>
      <c r="AY10" s="154"/>
      <c r="AZ10" s="154">
        <v>55.747018499389597</v>
      </c>
      <c r="BA10" s="154">
        <v>48.762420957542901</v>
      </c>
      <c r="BB10" s="154">
        <v>63.455671627992999</v>
      </c>
      <c r="BC10" s="154">
        <v>112.583841945464</v>
      </c>
      <c r="BE10" s="157" t="e">
        <f>#N/A</f>
        <v>#N/A</v>
      </c>
      <c r="BF10" s="157" t="e">
        <f>#N/A</f>
        <v>#N/A</v>
      </c>
      <c r="BG10" s="157" t="e">
        <f>#N/A</f>
        <v>#N/A</v>
      </c>
      <c r="BH10" s="157" t="e">
        <f>#N/A</f>
        <v>#N/A</v>
      </c>
      <c r="BI10" s="157" t="e">
        <f>#N/A</f>
        <v>#N/A</v>
      </c>
      <c r="BJ10" s="157" t="e">
        <f>#N/A</f>
        <v>#N/A</v>
      </c>
      <c r="BK10" s="157" t="e">
        <f>#N/A</f>
        <v>#N/A</v>
      </c>
    </row>
    <row r="11" spans="1:65" x14ac:dyDescent="0.25">
      <c r="A11" s="152">
        <v>37803</v>
      </c>
      <c r="B11" t="s">
        <v>240</v>
      </c>
      <c r="C11">
        <v>2003</v>
      </c>
      <c r="D11" s="153">
        <v>117.068351658764</v>
      </c>
      <c r="E11" s="153"/>
      <c r="F11" s="153"/>
      <c r="G11" s="153">
        <v>112.83850398709799</v>
      </c>
      <c r="H11" s="153">
        <v>126.523992902125</v>
      </c>
      <c r="I11" s="153">
        <v>106.36178607662799</v>
      </c>
      <c r="J11" s="154">
        <v>120.198626215435</v>
      </c>
      <c r="K11" s="154"/>
      <c r="L11" s="154"/>
      <c r="M11" s="154">
        <v>115.409064802017</v>
      </c>
      <c r="N11" s="154">
        <v>133.20288920211399</v>
      </c>
      <c r="O11" s="154">
        <v>105.12453580334601</v>
      </c>
      <c r="P11" s="155">
        <v>3926.5676294671998</v>
      </c>
      <c r="Q11" s="155"/>
      <c r="R11" s="155"/>
      <c r="S11" s="155">
        <v>4564.3835368840801</v>
      </c>
      <c r="T11" s="155">
        <v>3916.5520948591902</v>
      </c>
      <c r="U11" s="155">
        <v>3685.88831701258</v>
      </c>
      <c r="V11" s="154">
        <v>31.93</v>
      </c>
      <c r="W11" s="154"/>
      <c r="X11" s="154"/>
      <c r="Y11" s="154">
        <v>31.43</v>
      </c>
      <c r="Z11" s="154">
        <v>30.32</v>
      </c>
      <c r="AA11" s="154">
        <v>35.409999999999997</v>
      </c>
      <c r="AB11" s="154">
        <v>7.8173333333333304</v>
      </c>
      <c r="AC11" s="156">
        <v>8.0868268294043508E-3</v>
      </c>
      <c r="AD11" s="154">
        <v>75.947329448504604</v>
      </c>
      <c r="AE11" s="154"/>
      <c r="AF11" s="154"/>
      <c r="AG11" s="154">
        <v>74.129618561559397</v>
      </c>
      <c r="AH11" s="154">
        <v>77.1288280919659</v>
      </c>
      <c r="AI11" s="154">
        <v>77.461353503983403</v>
      </c>
      <c r="AJ11" s="154">
        <v>58.306322757361301</v>
      </c>
      <c r="AK11" s="154"/>
      <c r="AL11" s="154"/>
      <c r="AM11" s="154">
        <v>59.029016809090102</v>
      </c>
      <c r="AN11" s="154">
        <v>54.778681120144498</v>
      </c>
      <c r="AO11" s="154">
        <v>65.471017842285306</v>
      </c>
      <c r="AP11" s="154">
        <v>111.238117409642</v>
      </c>
      <c r="AQ11" s="154">
        <v>75.161778435980807</v>
      </c>
      <c r="AR11" s="154"/>
      <c r="AS11" s="154"/>
      <c r="AT11" s="154">
        <v>73.795572400637695</v>
      </c>
      <c r="AU11" s="154">
        <v>76.071986017024003</v>
      </c>
      <c r="AV11" s="154">
        <v>76.347981325422197</v>
      </c>
      <c r="AW11" s="154">
        <v>55.9050445103858</v>
      </c>
      <c r="AX11" s="154"/>
      <c r="AY11" s="154"/>
      <c r="AZ11" s="154">
        <v>57.108648699408398</v>
      </c>
      <c r="BA11" s="154">
        <v>51.183378500451703</v>
      </c>
      <c r="BB11" s="154">
        <v>64.897845983174605</v>
      </c>
      <c r="BC11" s="154">
        <v>112.005008661575</v>
      </c>
      <c r="BE11" s="157" t="e">
        <f>#N/A</f>
        <v>#N/A</v>
      </c>
      <c r="BF11" s="157" t="e">
        <f>#N/A</f>
        <v>#N/A</v>
      </c>
      <c r="BG11" s="157" t="e">
        <f>#N/A</f>
        <v>#N/A</v>
      </c>
      <c r="BH11" s="157" t="e">
        <f>#N/A</f>
        <v>#N/A</v>
      </c>
      <c r="BI11" s="157" t="e">
        <f>#N/A</f>
        <v>#N/A</v>
      </c>
      <c r="BJ11" s="157" t="e">
        <f>#N/A</f>
        <v>#N/A</v>
      </c>
      <c r="BK11" s="157" t="e">
        <f>#N/A</f>
        <v>#N/A</v>
      </c>
    </row>
    <row r="12" spans="1:65" x14ac:dyDescent="0.25">
      <c r="A12" s="152">
        <v>37895</v>
      </c>
      <c r="B12" t="s">
        <v>241</v>
      </c>
      <c r="C12">
        <v>2003</v>
      </c>
      <c r="D12" s="153">
        <v>115.960797256985</v>
      </c>
      <c r="E12" s="153"/>
      <c r="F12" s="153"/>
      <c r="G12" s="153">
        <v>109.832342085823</v>
      </c>
      <c r="H12" s="153">
        <v>127.965029694755</v>
      </c>
      <c r="I12" s="153">
        <v>106.01353939113</v>
      </c>
      <c r="J12" s="154">
        <v>117.54334153254</v>
      </c>
      <c r="K12" s="154"/>
      <c r="L12" s="154"/>
      <c r="M12" s="154">
        <v>113.209707288464</v>
      </c>
      <c r="N12" s="154">
        <v>128.64008658597601</v>
      </c>
      <c r="O12" s="154">
        <v>104.742712712299</v>
      </c>
      <c r="P12" s="155">
        <v>4026.4379379742099</v>
      </c>
      <c r="Q12" s="155"/>
      <c r="R12" s="155"/>
      <c r="S12" s="155">
        <v>4679.3116812190301</v>
      </c>
      <c r="T12" s="155">
        <v>4010.8067178300398</v>
      </c>
      <c r="U12" s="155">
        <v>3775.3336290021998</v>
      </c>
      <c r="V12" s="154">
        <v>34.11</v>
      </c>
      <c r="W12" s="154"/>
      <c r="X12" s="154"/>
      <c r="Y12" s="154">
        <v>34.159999999999997</v>
      </c>
      <c r="Z12" s="154">
        <v>31.68</v>
      </c>
      <c r="AA12" s="154">
        <v>37.549999999999997</v>
      </c>
      <c r="AB12" s="154">
        <v>7.37733333333333</v>
      </c>
      <c r="AC12" s="156">
        <v>7.8366703904162293E-3</v>
      </c>
      <c r="AD12" s="154">
        <v>77.879012266185896</v>
      </c>
      <c r="AE12" s="154"/>
      <c r="AF12" s="154"/>
      <c r="AG12" s="154">
        <v>75.996153096331099</v>
      </c>
      <c r="AH12" s="154">
        <v>78.984988417660006</v>
      </c>
      <c r="AI12" s="154">
        <v>79.341105231490303</v>
      </c>
      <c r="AJ12" s="154">
        <v>62.287149052727699</v>
      </c>
      <c r="AK12" s="154"/>
      <c r="AL12" s="154"/>
      <c r="AM12" s="154">
        <v>64.156258803643496</v>
      </c>
      <c r="AN12" s="154">
        <v>57.235772357723597</v>
      </c>
      <c r="AO12" s="154">
        <v>69.427752611629799</v>
      </c>
      <c r="AP12" s="154">
        <v>107.797097598292</v>
      </c>
      <c r="AQ12" s="154">
        <v>76.085766717105102</v>
      </c>
      <c r="AR12" s="154"/>
      <c r="AS12" s="154"/>
      <c r="AT12" s="154">
        <v>74.730237459412706</v>
      </c>
      <c r="AU12" s="154">
        <v>76.955748857546396</v>
      </c>
      <c r="AV12" s="154">
        <v>77.328763488800305</v>
      </c>
      <c r="AW12" s="154">
        <v>58.593928326865999</v>
      </c>
      <c r="AX12" s="154"/>
      <c r="AY12" s="154"/>
      <c r="AZ12" s="154">
        <v>59.7614799511691</v>
      </c>
      <c r="BA12" s="154">
        <v>54.150858175248402</v>
      </c>
      <c r="BB12" s="154">
        <v>66.834612184524403</v>
      </c>
      <c r="BC12" s="154">
        <v>110.52960534489399</v>
      </c>
      <c r="BE12" s="157" t="e">
        <f>#N/A</f>
        <v>#N/A</v>
      </c>
      <c r="BF12" s="157" t="e">
        <f>#N/A</f>
        <v>#N/A</v>
      </c>
      <c r="BG12" s="157" t="e">
        <f>#N/A</f>
        <v>#N/A</v>
      </c>
      <c r="BH12" s="157" t="e">
        <f>#N/A</f>
        <v>#N/A</v>
      </c>
      <c r="BI12" s="157" t="e">
        <f>#N/A</f>
        <v>#N/A</v>
      </c>
      <c r="BJ12" s="157" t="e">
        <f>#N/A</f>
        <v>#N/A</v>
      </c>
      <c r="BK12" s="157" t="e">
        <f>#N/A</f>
        <v>#N/A</v>
      </c>
    </row>
    <row r="13" spans="1:65" x14ac:dyDescent="0.25">
      <c r="A13" s="152">
        <v>37987</v>
      </c>
      <c r="B13" t="s">
        <v>242</v>
      </c>
      <c r="C13">
        <v>2004</v>
      </c>
      <c r="D13" s="153">
        <v>119.091406994385</v>
      </c>
      <c r="E13" s="153"/>
      <c r="F13" s="153"/>
      <c r="G13" s="153">
        <v>115.36236617530901</v>
      </c>
      <c r="H13" s="153">
        <v>129.211225631204</v>
      </c>
      <c r="I13" s="153">
        <v>109.729985380739</v>
      </c>
      <c r="J13" s="154">
        <v>117.82548723799199</v>
      </c>
      <c r="K13" s="154"/>
      <c r="L13" s="154"/>
      <c r="M13" s="154">
        <v>113.407572229517</v>
      </c>
      <c r="N13" s="154">
        <v>128.192283419788</v>
      </c>
      <c r="O13" s="154">
        <v>107.22953273744299</v>
      </c>
      <c r="P13" s="155">
        <v>4070.0479726889398</v>
      </c>
      <c r="Q13" s="155"/>
      <c r="R13" s="155"/>
      <c r="S13" s="155">
        <v>4852.6941700131802</v>
      </c>
      <c r="T13" s="155">
        <v>4001.79492671568</v>
      </c>
      <c r="U13" s="155">
        <v>3762.1104034423302</v>
      </c>
      <c r="V13" s="154">
        <v>34.770000000000003</v>
      </c>
      <c r="W13" s="154"/>
      <c r="X13" s="154"/>
      <c r="Y13" s="154">
        <v>34.93</v>
      </c>
      <c r="Z13" s="154">
        <v>32.42</v>
      </c>
      <c r="AA13" s="154">
        <v>37.44</v>
      </c>
      <c r="AB13" s="154">
        <v>6.8970000000000002</v>
      </c>
      <c r="AC13" s="156">
        <v>7.5668982574160397E-3</v>
      </c>
      <c r="AD13" s="154">
        <v>78.722513763240102</v>
      </c>
      <c r="AE13" s="154"/>
      <c r="AF13" s="154"/>
      <c r="AG13" s="154">
        <v>78.812037794823894</v>
      </c>
      <c r="AH13" s="154">
        <v>78.807518829403406</v>
      </c>
      <c r="AI13" s="154">
        <v>79.063210498535895</v>
      </c>
      <c r="AJ13" s="154">
        <v>63.4923533439854</v>
      </c>
      <c r="AK13" s="154"/>
      <c r="AL13" s="154"/>
      <c r="AM13" s="154">
        <v>65.602403981594506</v>
      </c>
      <c r="AN13" s="154">
        <v>58.572719060523902</v>
      </c>
      <c r="AO13" s="154">
        <v>69.224369048719595</v>
      </c>
      <c r="AP13" s="154">
        <v>104.086254663532</v>
      </c>
      <c r="AQ13" s="154">
        <v>77.217410901129995</v>
      </c>
      <c r="AR13" s="154"/>
      <c r="AS13" s="154"/>
      <c r="AT13" s="154">
        <v>76.014078768126694</v>
      </c>
      <c r="AU13" s="154">
        <v>78.032350651251804</v>
      </c>
      <c r="AV13" s="154">
        <v>78.336095292020602</v>
      </c>
      <c r="AW13" s="154">
        <v>60.447386441451698</v>
      </c>
      <c r="AX13" s="154"/>
      <c r="AY13" s="154"/>
      <c r="AZ13" s="154">
        <v>61.832096910508</v>
      </c>
      <c r="BA13" s="154">
        <v>56.120144534778703</v>
      </c>
      <c r="BB13" s="154">
        <v>67.375427567717495</v>
      </c>
      <c r="BC13" s="154">
        <v>108.51783835339801</v>
      </c>
      <c r="BE13" s="157" t="e">
        <f>#N/A</f>
        <v>#N/A</v>
      </c>
      <c r="BF13" s="157" t="e">
        <f>#N/A</f>
        <v>#N/A</v>
      </c>
      <c r="BG13" s="157" t="e">
        <f>#N/A</f>
        <v>#N/A</v>
      </c>
      <c r="BH13" s="157" t="e">
        <f>#N/A</f>
        <v>#N/A</v>
      </c>
      <c r="BI13" s="157" t="e">
        <f>#N/A</f>
        <v>#N/A</v>
      </c>
      <c r="BJ13" s="157" t="e">
        <f>#N/A</f>
        <v>#N/A</v>
      </c>
      <c r="BK13" s="157" t="e">
        <f>#N/A</f>
        <v>#N/A</v>
      </c>
    </row>
    <row r="14" spans="1:65" x14ac:dyDescent="0.25">
      <c r="A14" s="152">
        <v>38078</v>
      </c>
      <c r="B14" t="s">
        <v>243</v>
      </c>
      <c r="C14">
        <v>2004</v>
      </c>
      <c r="D14" s="153">
        <v>115.66972848824101</v>
      </c>
      <c r="E14" s="153"/>
      <c r="F14" s="153"/>
      <c r="G14" s="153">
        <v>111.385055111874</v>
      </c>
      <c r="H14" s="153">
        <v>124.364845528283</v>
      </c>
      <c r="I14" s="153">
        <v>110.999964692928</v>
      </c>
      <c r="J14" s="154">
        <v>116.947571099594</v>
      </c>
      <c r="K14" s="154"/>
      <c r="L14" s="154"/>
      <c r="M14" s="154">
        <v>112.354566840026</v>
      </c>
      <c r="N14" s="154">
        <v>127.016273439092</v>
      </c>
      <c r="O14" s="154">
        <v>108.27631888535601</v>
      </c>
      <c r="P14" s="155">
        <v>4169.2524791392298</v>
      </c>
      <c r="Q14" s="155"/>
      <c r="R14" s="155"/>
      <c r="S14" s="155">
        <v>4927.1502124728704</v>
      </c>
      <c r="T14" s="155">
        <v>4130.0061867074101</v>
      </c>
      <c r="U14" s="155">
        <v>3868.5877288555698</v>
      </c>
      <c r="V14" s="154">
        <v>35.93</v>
      </c>
      <c r="W14" s="154"/>
      <c r="X14" s="154"/>
      <c r="Y14" s="154">
        <v>35.99</v>
      </c>
      <c r="Z14" s="154">
        <v>34.06</v>
      </c>
      <c r="AA14" s="154">
        <v>37.29</v>
      </c>
      <c r="AB14" s="154">
        <v>7.17566666666667</v>
      </c>
      <c r="AC14" s="156">
        <v>7.7229770740873099E-3</v>
      </c>
      <c r="AD14" s="154">
        <v>80.641318695470204</v>
      </c>
      <c r="AE14" s="154"/>
      <c r="AF14" s="154"/>
      <c r="AG14" s="154">
        <v>80.021269662071404</v>
      </c>
      <c r="AH14" s="154">
        <v>81.332388661809304</v>
      </c>
      <c r="AI14" s="154">
        <v>81.300901126850704</v>
      </c>
      <c r="AJ14" s="154">
        <v>65.610591189226199</v>
      </c>
      <c r="AK14" s="154"/>
      <c r="AL14" s="154"/>
      <c r="AM14" s="154">
        <v>67.593201239552997</v>
      </c>
      <c r="AN14" s="154">
        <v>61.535682023486899</v>
      </c>
      <c r="AO14" s="154">
        <v>68.947027826569297</v>
      </c>
      <c r="AP14" s="154">
        <v>106.23319240565201</v>
      </c>
      <c r="AQ14" s="154">
        <v>78.297543543350201</v>
      </c>
      <c r="AR14" s="154"/>
      <c r="AS14" s="154"/>
      <c r="AT14" s="154">
        <v>77.239769778696498</v>
      </c>
      <c r="AU14" s="154">
        <v>79.063431000209604</v>
      </c>
      <c r="AV14" s="154">
        <v>79.291642590215105</v>
      </c>
      <c r="AW14" s="154">
        <v>62.424104085825199</v>
      </c>
      <c r="AX14" s="154"/>
      <c r="AY14" s="154"/>
      <c r="AZ14" s="154">
        <v>64.095220208470295</v>
      </c>
      <c r="BA14" s="154">
        <v>58.030713640469699</v>
      </c>
      <c r="BB14" s="154">
        <v>68.267541832301006</v>
      </c>
      <c r="BC14" s="154">
        <v>107.338665519279</v>
      </c>
      <c r="BE14" s="157" t="e">
        <f>#N/A</f>
        <v>#N/A</v>
      </c>
      <c r="BF14" s="157" t="e">
        <f>#N/A</f>
        <v>#N/A</v>
      </c>
      <c r="BG14" s="157" t="e">
        <f>#N/A</f>
        <v>#N/A</v>
      </c>
      <c r="BH14" s="157" t="e">
        <f>#N/A</f>
        <v>#N/A</v>
      </c>
      <c r="BI14" s="157" t="e">
        <f>#N/A</f>
        <v>#N/A</v>
      </c>
      <c r="BJ14" s="157" t="e">
        <f>#N/A</f>
        <v>#N/A</v>
      </c>
      <c r="BK14" s="157" t="e">
        <f>#N/A</f>
        <v>#N/A</v>
      </c>
    </row>
    <row r="15" spans="1:65" x14ac:dyDescent="0.25">
      <c r="A15" s="152">
        <v>38169</v>
      </c>
      <c r="B15" t="s">
        <v>244</v>
      </c>
      <c r="C15">
        <v>2004</v>
      </c>
      <c r="D15" s="153">
        <v>117.776677352174</v>
      </c>
      <c r="E15" s="153"/>
      <c r="F15" s="153"/>
      <c r="G15" s="153">
        <v>112.056650842206</v>
      </c>
      <c r="H15" s="153">
        <v>129.113679344438</v>
      </c>
      <c r="I15" s="153">
        <v>110.06855134312001</v>
      </c>
      <c r="J15" s="154">
        <v>117.12465252294599</v>
      </c>
      <c r="K15" s="154"/>
      <c r="L15" s="154"/>
      <c r="M15" s="154">
        <v>112.15910355380301</v>
      </c>
      <c r="N15" s="154">
        <v>127.66369504967</v>
      </c>
      <c r="O15" s="154">
        <v>109.203010201979</v>
      </c>
      <c r="P15" s="155">
        <v>4167.5879739974498</v>
      </c>
      <c r="Q15" s="155"/>
      <c r="R15" s="155"/>
      <c r="S15" s="155">
        <v>4884.2462094900802</v>
      </c>
      <c r="T15" s="155">
        <v>4144.4000815706804</v>
      </c>
      <c r="U15" s="155">
        <v>3885.1881797446999</v>
      </c>
      <c r="V15" s="154">
        <v>37.200000000000003</v>
      </c>
      <c r="W15" s="154"/>
      <c r="X15" s="154"/>
      <c r="Y15" s="154">
        <v>37.4</v>
      </c>
      <c r="Z15" s="154">
        <v>34.72</v>
      </c>
      <c r="AA15" s="154">
        <v>39.83</v>
      </c>
      <c r="AB15" s="154">
        <v>6.4569999999999999</v>
      </c>
      <c r="AC15" s="156">
        <v>7.3229492016789396E-3</v>
      </c>
      <c r="AD15" s="154">
        <v>80.609123981842203</v>
      </c>
      <c r="AE15" s="154"/>
      <c r="AF15" s="154"/>
      <c r="AG15" s="154">
        <v>79.324470773420302</v>
      </c>
      <c r="AH15" s="154">
        <v>81.615848249628897</v>
      </c>
      <c r="AI15" s="154">
        <v>81.649770458759903</v>
      </c>
      <c r="AJ15" s="154">
        <v>67.929696416343305</v>
      </c>
      <c r="AK15" s="154"/>
      <c r="AL15" s="154"/>
      <c r="AM15" s="154">
        <v>70.241337214761899</v>
      </c>
      <c r="AN15" s="154">
        <v>62.728093947606098</v>
      </c>
      <c r="AO15" s="154">
        <v>73.643339188314698</v>
      </c>
      <c r="AP15" s="154">
        <v>100.73062033668</v>
      </c>
      <c r="AQ15" s="154">
        <v>79.462992176684594</v>
      </c>
      <c r="AR15" s="154"/>
      <c r="AS15" s="154"/>
      <c r="AT15" s="154">
        <v>78.538482831661696</v>
      </c>
      <c r="AU15" s="154">
        <v>80.185186039625407</v>
      </c>
      <c r="AV15" s="154">
        <v>80.338746828909194</v>
      </c>
      <c r="AW15" s="154">
        <v>64.829947500570697</v>
      </c>
      <c r="AX15" s="154"/>
      <c r="AY15" s="154"/>
      <c r="AZ15" s="154">
        <v>66.898300309888199</v>
      </c>
      <c r="BA15" s="154">
        <v>60.018066847335099</v>
      </c>
      <c r="BB15" s="154">
        <v>70.310622168808393</v>
      </c>
      <c r="BC15" s="154">
        <v>104.711791251039</v>
      </c>
      <c r="BE15" s="157" t="e">
        <f>#N/A</f>
        <v>#N/A</v>
      </c>
      <c r="BF15" s="157" t="e">
        <f>#N/A</f>
        <v>#N/A</v>
      </c>
      <c r="BG15" s="157" t="e">
        <f>#N/A</f>
        <v>#N/A</v>
      </c>
      <c r="BH15" s="157" t="e">
        <f>#N/A</f>
        <v>#N/A</v>
      </c>
      <c r="BI15" s="157" t="e">
        <f>#N/A</f>
        <v>#N/A</v>
      </c>
      <c r="BJ15" s="157" t="e">
        <f>#N/A</f>
        <v>#N/A</v>
      </c>
      <c r="BK15" s="157" t="e">
        <f>#N/A</f>
        <v>#N/A</v>
      </c>
    </row>
    <row r="16" spans="1:65" x14ac:dyDescent="0.25">
      <c r="A16" s="152">
        <v>38261</v>
      </c>
      <c r="B16" t="s">
        <v>245</v>
      </c>
      <c r="C16">
        <v>2004</v>
      </c>
      <c r="D16" s="153">
        <v>111.152424214257</v>
      </c>
      <c r="E16" s="153"/>
      <c r="F16" s="153"/>
      <c r="G16" s="153">
        <v>106.809998560748</v>
      </c>
      <c r="H16" s="153">
        <v>120.017996357207</v>
      </c>
      <c r="I16" s="153">
        <v>103.81505611819701</v>
      </c>
      <c r="J16" s="154">
        <v>115.922559262264</v>
      </c>
      <c r="K16" s="154"/>
      <c r="L16" s="154"/>
      <c r="M16" s="154">
        <v>111.40351767253399</v>
      </c>
      <c r="N16" s="154">
        <v>125.67693671528301</v>
      </c>
      <c r="O16" s="154">
        <v>108.653389383746</v>
      </c>
      <c r="P16" s="155">
        <v>4258.46995473883</v>
      </c>
      <c r="Q16" s="155"/>
      <c r="R16" s="155"/>
      <c r="S16" s="155">
        <v>4989.51434414096</v>
      </c>
      <c r="T16" s="155">
        <v>4229.12365405732</v>
      </c>
      <c r="U16" s="155">
        <v>3965.3918284235601</v>
      </c>
      <c r="V16" s="154">
        <v>39.5</v>
      </c>
      <c r="W16" s="154"/>
      <c r="X16" s="154"/>
      <c r="Y16" s="154">
        <v>39.31</v>
      </c>
      <c r="Z16" s="154">
        <v>37.380000000000003</v>
      </c>
      <c r="AA16" s="154">
        <v>42.27</v>
      </c>
      <c r="AB16" s="154">
        <v>6.7173333333333298</v>
      </c>
      <c r="AC16" s="156">
        <v>7.4669120529373498E-3</v>
      </c>
      <c r="AD16" s="154">
        <v>82.366955345932197</v>
      </c>
      <c r="AE16" s="154"/>
      <c r="AF16" s="154"/>
      <c r="AG16" s="154">
        <v>81.034118222040206</v>
      </c>
      <c r="AH16" s="154">
        <v>83.284313190063898</v>
      </c>
      <c r="AI16" s="154">
        <v>83.335302587866394</v>
      </c>
      <c r="AJ16" s="154">
        <v>72.129650764665598</v>
      </c>
      <c r="AK16" s="154"/>
      <c r="AL16" s="154"/>
      <c r="AM16" s="154">
        <v>73.828528500328702</v>
      </c>
      <c r="AN16" s="154">
        <v>67.533875338753404</v>
      </c>
      <c r="AO16" s="154">
        <v>78.154756401959901</v>
      </c>
      <c r="AP16" s="154">
        <v>102.710897259722</v>
      </c>
      <c r="AQ16" s="154">
        <v>80.584977946621194</v>
      </c>
      <c r="AR16" s="154"/>
      <c r="AS16" s="154"/>
      <c r="AT16" s="154">
        <v>79.797974113088898</v>
      </c>
      <c r="AU16" s="154">
        <v>81.260017232726398</v>
      </c>
      <c r="AV16" s="154">
        <v>81.337296168003206</v>
      </c>
      <c r="AW16" s="154">
        <v>67.290572928555093</v>
      </c>
      <c r="AX16" s="154"/>
      <c r="AY16" s="154"/>
      <c r="AZ16" s="154">
        <v>69.316367734059497</v>
      </c>
      <c r="BA16" s="154">
        <v>62.592592592592602</v>
      </c>
      <c r="BB16" s="154">
        <v>72.492373116390894</v>
      </c>
      <c r="BC16" s="154">
        <v>103.440241166397</v>
      </c>
      <c r="BE16" s="157" t="e">
        <f>#N/A</f>
        <v>#N/A</v>
      </c>
      <c r="BF16" s="157" t="e">
        <f>#N/A</f>
        <v>#N/A</v>
      </c>
      <c r="BG16" s="157" t="e">
        <f>#N/A</f>
        <v>#N/A</v>
      </c>
      <c r="BH16" s="157" t="e">
        <f>#N/A</f>
        <v>#N/A</v>
      </c>
      <c r="BI16" s="157" t="e">
        <f>#N/A</f>
        <v>#N/A</v>
      </c>
      <c r="BJ16" s="157" t="e">
        <f>#N/A</f>
        <v>#N/A</v>
      </c>
      <c r="BK16" s="157" t="e">
        <f>#N/A</f>
        <v>#N/A</v>
      </c>
    </row>
    <row r="17" spans="1:63" x14ac:dyDescent="0.25">
      <c r="A17" s="152">
        <v>38353</v>
      </c>
      <c r="B17" t="s">
        <v>246</v>
      </c>
      <c r="C17">
        <v>2005</v>
      </c>
      <c r="D17" s="153">
        <v>116.554550172368</v>
      </c>
      <c r="E17" s="153"/>
      <c r="F17" s="153"/>
      <c r="G17" s="153">
        <v>114.300718356703</v>
      </c>
      <c r="H17" s="153">
        <v>123.08837013773</v>
      </c>
      <c r="I17" s="153">
        <v>111.26183888708</v>
      </c>
      <c r="J17" s="154">
        <v>115.28834505675999</v>
      </c>
      <c r="K17" s="154"/>
      <c r="L17" s="154"/>
      <c r="M17" s="154">
        <v>111.13810571788299</v>
      </c>
      <c r="N17" s="154">
        <v>124.146222841914</v>
      </c>
      <c r="O17" s="154">
        <v>109.036352760331</v>
      </c>
      <c r="P17" s="155">
        <v>4267.4582825044599</v>
      </c>
      <c r="Q17" s="155"/>
      <c r="R17" s="155"/>
      <c r="S17" s="155">
        <v>5104.0121305500197</v>
      </c>
      <c r="T17" s="155">
        <v>4198.2907267791898</v>
      </c>
      <c r="U17" s="155">
        <v>3927.8268051145101</v>
      </c>
      <c r="V17" s="154">
        <v>39.51</v>
      </c>
      <c r="W17" s="154"/>
      <c r="X17" s="154"/>
      <c r="Y17" s="154">
        <v>39.33</v>
      </c>
      <c r="Z17" s="154">
        <v>37.869999999999997</v>
      </c>
      <c r="AA17" s="154">
        <v>40.89</v>
      </c>
      <c r="AB17" s="154">
        <v>6.1123333333333401</v>
      </c>
      <c r="AC17" s="156">
        <v>7.1340558555891198E-3</v>
      </c>
      <c r="AD17" s="154">
        <v>82.540806799523494</v>
      </c>
      <c r="AE17" s="154"/>
      <c r="AF17" s="154"/>
      <c r="AG17" s="154">
        <v>82.893663364129793</v>
      </c>
      <c r="AH17" s="154">
        <v>82.677119033058105</v>
      </c>
      <c r="AI17" s="154">
        <v>82.545849056000705</v>
      </c>
      <c r="AJ17" s="154">
        <v>72.1479114357453</v>
      </c>
      <c r="AK17" s="154"/>
      <c r="AL17" s="154"/>
      <c r="AM17" s="154">
        <v>73.866090712743002</v>
      </c>
      <c r="AN17" s="154">
        <v>68.4191508581752</v>
      </c>
      <c r="AO17" s="154">
        <v>75.603217158177003</v>
      </c>
      <c r="AP17" s="154">
        <v>98.1323032645452</v>
      </c>
      <c r="AQ17" s="154">
        <v>81.539551205692007</v>
      </c>
      <c r="AR17" s="154"/>
      <c r="AS17" s="154"/>
      <c r="AT17" s="154">
        <v>80.818380505415405</v>
      </c>
      <c r="AU17" s="154">
        <v>82.227417283640094</v>
      </c>
      <c r="AV17" s="154">
        <v>82.207955807369402</v>
      </c>
      <c r="AW17" s="154">
        <v>69.454462451495104</v>
      </c>
      <c r="AX17" s="154"/>
      <c r="AY17" s="154"/>
      <c r="AZ17" s="154">
        <v>71.382289416846703</v>
      </c>
      <c r="BA17" s="154">
        <v>65.054200542005404</v>
      </c>
      <c r="BB17" s="154">
        <v>74.087085143755203</v>
      </c>
      <c r="BC17" s="154">
        <v>101.95175331665</v>
      </c>
      <c r="BE17" s="157" t="e">
        <f>#N/A</f>
        <v>#N/A</v>
      </c>
      <c r="BF17" s="157" t="e">
        <f>#N/A</f>
        <v>#N/A</v>
      </c>
      <c r="BG17" s="157" t="e">
        <f>#N/A</f>
        <v>#N/A</v>
      </c>
      <c r="BH17" s="157" t="e">
        <f>#N/A</f>
        <v>#N/A</v>
      </c>
      <c r="BI17" s="157" t="e">
        <f>#N/A</f>
        <v>#N/A</v>
      </c>
      <c r="BJ17" s="157" t="e">
        <f>#N/A</f>
        <v>#N/A</v>
      </c>
      <c r="BK17" s="157" t="e">
        <f>#N/A</f>
        <v>#N/A</v>
      </c>
    </row>
    <row r="18" spans="1:63" x14ac:dyDescent="0.25">
      <c r="A18" s="152">
        <v>38443</v>
      </c>
      <c r="B18" t="s">
        <v>247</v>
      </c>
      <c r="C18">
        <v>2005</v>
      </c>
      <c r="D18" s="153">
        <v>117.80782251467301</v>
      </c>
      <c r="E18" s="153"/>
      <c r="F18" s="153"/>
      <c r="G18" s="153">
        <v>114.29491479353401</v>
      </c>
      <c r="H18" s="153">
        <v>125.98474749725899</v>
      </c>
      <c r="I18" s="153">
        <v>111.964424213577</v>
      </c>
      <c r="J18" s="154">
        <v>115.822868563368</v>
      </c>
      <c r="K18" s="154"/>
      <c r="L18" s="154"/>
      <c r="M18" s="154">
        <v>111.865570638298</v>
      </c>
      <c r="N18" s="154">
        <v>124.551198334158</v>
      </c>
      <c r="O18" s="154">
        <v>109.277467640494</v>
      </c>
      <c r="P18" s="155">
        <v>4379.3130280323103</v>
      </c>
      <c r="Q18" s="155"/>
      <c r="R18" s="155"/>
      <c r="S18" s="155">
        <v>5191.61664538689</v>
      </c>
      <c r="T18" s="155">
        <v>4340.5665573471997</v>
      </c>
      <c r="U18" s="155">
        <v>4046.2366604315098</v>
      </c>
      <c r="V18" s="154">
        <v>41.17</v>
      </c>
      <c r="W18" s="154"/>
      <c r="X18" s="154"/>
      <c r="Y18" s="154">
        <v>41.06</v>
      </c>
      <c r="Z18" s="154">
        <v>39.26</v>
      </c>
      <c r="AA18" s="154">
        <v>42.96</v>
      </c>
      <c r="AB18" s="154">
        <v>5.7750000000000004</v>
      </c>
      <c r="AC18" s="156">
        <v>6.9511150487548698E-3</v>
      </c>
      <c r="AD18" s="154">
        <v>84.704291555326606</v>
      </c>
      <c r="AE18" s="154"/>
      <c r="AF18" s="154"/>
      <c r="AG18" s="154">
        <v>84.316438031650705</v>
      </c>
      <c r="AH18" s="154">
        <v>85.478963055999998</v>
      </c>
      <c r="AI18" s="154">
        <v>85.034309603958803</v>
      </c>
      <c r="AJ18" s="154">
        <v>75.179182834969197</v>
      </c>
      <c r="AK18" s="154"/>
      <c r="AL18" s="154"/>
      <c r="AM18" s="154">
        <v>77.1152220865809</v>
      </c>
      <c r="AN18" s="154">
        <v>70.930442637759697</v>
      </c>
      <c r="AO18" s="154">
        <v>79.4305260238513</v>
      </c>
      <c r="AP18" s="154">
        <v>95.615866177547204</v>
      </c>
      <c r="AQ18" s="154">
        <v>82.555294420656097</v>
      </c>
      <c r="AR18" s="154"/>
      <c r="AS18" s="154"/>
      <c r="AT18" s="154">
        <v>81.892172597810202</v>
      </c>
      <c r="AU18" s="154">
        <v>83.264060882187806</v>
      </c>
      <c r="AV18" s="154">
        <v>83.141307926646505</v>
      </c>
      <c r="AW18" s="154">
        <v>71.846610362930903</v>
      </c>
      <c r="AX18" s="154"/>
      <c r="AY18" s="154"/>
      <c r="AZ18" s="154">
        <v>73.762794628603601</v>
      </c>
      <c r="BA18" s="154">
        <v>67.402890695573603</v>
      </c>
      <c r="BB18" s="154">
        <v>76.707959693075694</v>
      </c>
      <c r="BC18" s="154">
        <v>99.297421759623703</v>
      </c>
      <c r="BE18" s="157" t="e">
        <f>#N/A</f>
        <v>#N/A</v>
      </c>
      <c r="BF18" s="157" t="e">
        <f>#N/A</f>
        <v>#N/A</v>
      </c>
      <c r="BG18" s="157" t="e">
        <f>#N/A</f>
        <v>#N/A</v>
      </c>
      <c r="BH18" s="157" t="e">
        <f>#N/A</f>
        <v>#N/A</v>
      </c>
      <c r="BI18" s="157" t="e">
        <f>#N/A</f>
        <v>#N/A</v>
      </c>
      <c r="BJ18" s="157" t="e">
        <f>#N/A</f>
        <v>#N/A</v>
      </c>
      <c r="BK18" s="157" t="e">
        <f>#N/A</f>
        <v>#N/A</v>
      </c>
    </row>
    <row r="19" spans="1:63" x14ac:dyDescent="0.25">
      <c r="A19" s="152">
        <v>38534</v>
      </c>
      <c r="B19" t="s">
        <v>248</v>
      </c>
      <c r="C19">
        <v>2005</v>
      </c>
      <c r="D19" s="153">
        <v>117.803415781431</v>
      </c>
      <c r="E19" s="153"/>
      <c r="F19" s="153"/>
      <c r="G19" s="153">
        <v>111.67723830726</v>
      </c>
      <c r="H19" s="153">
        <v>129.38010593275101</v>
      </c>
      <c r="I19" s="153">
        <v>110.23939711397399</v>
      </c>
      <c r="J19" s="154">
        <v>115.829553170682</v>
      </c>
      <c r="K19" s="154"/>
      <c r="L19" s="154"/>
      <c r="M19" s="154">
        <v>111.77071750456101</v>
      </c>
      <c r="N19" s="154">
        <v>124.617804981237</v>
      </c>
      <c r="O19" s="154">
        <v>109.32017908320699</v>
      </c>
      <c r="P19" s="155">
        <v>4367.9943930681802</v>
      </c>
      <c r="Q19" s="155"/>
      <c r="R19" s="155"/>
      <c r="S19" s="155">
        <v>5135.1586338433399</v>
      </c>
      <c r="T19" s="155">
        <v>4346.1718436169103</v>
      </c>
      <c r="U19" s="155">
        <v>4054.7155452256702</v>
      </c>
      <c r="V19" s="154">
        <v>41.86</v>
      </c>
      <c r="W19" s="154"/>
      <c r="X19" s="154"/>
      <c r="Y19" s="154">
        <v>42.37</v>
      </c>
      <c r="Z19" s="154">
        <v>39.020000000000003</v>
      </c>
      <c r="AA19" s="154">
        <v>44.57</v>
      </c>
      <c r="AB19" s="154">
        <v>5.5293333333333301</v>
      </c>
      <c r="AC19" s="156">
        <v>6.8191218092352101E-3</v>
      </c>
      <c r="AD19" s="154">
        <v>84.485367502656104</v>
      </c>
      <c r="AE19" s="154"/>
      <c r="AF19" s="154"/>
      <c r="AG19" s="154">
        <v>83.3995100770546</v>
      </c>
      <c r="AH19" s="154">
        <v>85.5893481985009</v>
      </c>
      <c r="AI19" s="154">
        <v>85.212498912986206</v>
      </c>
      <c r="AJ19" s="154">
        <v>76.439169139465903</v>
      </c>
      <c r="AK19" s="154"/>
      <c r="AL19" s="154"/>
      <c r="AM19" s="154">
        <v>79.575546999718298</v>
      </c>
      <c r="AN19" s="154">
        <v>70.496838301716394</v>
      </c>
      <c r="AO19" s="154">
        <v>82.407321808264797</v>
      </c>
      <c r="AP19" s="154">
        <v>93.800236909763299</v>
      </c>
      <c r="AQ19" s="154">
        <v>83.524355300859597</v>
      </c>
      <c r="AR19" s="154"/>
      <c r="AS19" s="154"/>
      <c r="AT19" s="154">
        <v>82.910932423718805</v>
      </c>
      <c r="AU19" s="154">
        <v>84.257435869405697</v>
      </c>
      <c r="AV19" s="154">
        <v>84.031990040202999</v>
      </c>
      <c r="AW19" s="154">
        <v>73.973978543711496</v>
      </c>
      <c r="AX19" s="154"/>
      <c r="AY19" s="154"/>
      <c r="AZ19" s="154">
        <v>76.096347074842697</v>
      </c>
      <c r="BA19" s="154">
        <v>69.345076784101195</v>
      </c>
      <c r="BB19" s="154">
        <v>78.898955348063197</v>
      </c>
      <c r="BC19" s="154">
        <v>97.564825902894498</v>
      </c>
      <c r="BE19" s="157" t="e">
        <f>#N/A</f>
        <v>#N/A</v>
      </c>
      <c r="BF19" s="157" t="e">
        <f>#N/A</f>
        <v>#N/A</v>
      </c>
      <c r="BG19" s="157" t="e">
        <f>#N/A</f>
        <v>#N/A</v>
      </c>
      <c r="BH19" s="157" t="e">
        <f>#N/A</f>
        <v>#N/A</v>
      </c>
      <c r="BI19" s="157" t="e">
        <f>#N/A</f>
        <v>#N/A</v>
      </c>
      <c r="BJ19" s="157" t="e">
        <f>#N/A</f>
        <v>#N/A</v>
      </c>
      <c r="BK19" s="157" t="e">
        <f>#N/A</f>
        <v>#N/A</v>
      </c>
    </row>
    <row r="20" spans="1:63" x14ac:dyDescent="0.25">
      <c r="A20" s="152">
        <v>38626</v>
      </c>
      <c r="B20" t="s">
        <v>249</v>
      </c>
      <c r="C20">
        <v>2005</v>
      </c>
      <c r="D20" s="153">
        <v>114.998682918879</v>
      </c>
      <c r="E20" s="153"/>
      <c r="F20" s="153"/>
      <c r="G20" s="153">
        <v>112.49327790167899</v>
      </c>
      <c r="H20" s="153">
        <v>122.824089796935</v>
      </c>
      <c r="I20" s="153">
        <v>105.96979039156901</v>
      </c>
      <c r="J20" s="154">
        <v>116.79111784683801</v>
      </c>
      <c r="K20" s="154"/>
      <c r="L20" s="154"/>
      <c r="M20" s="154">
        <v>113.191537339794</v>
      </c>
      <c r="N20" s="154">
        <v>125.319328341169</v>
      </c>
      <c r="O20" s="154">
        <v>109.85886265155</v>
      </c>
      <c r="P20" s="155">
        <v>4463.2040871782001</v>
      </c>
      <c r="Q20" s="155"/>
      <c r="R20" s="155"/>
      <c r="S20" s="155">
        <v>5245.7846044448697</v>
      </c>
      <c r="T20" s="155">
        <v>4434.9779656754099</v>
      </c>
      <c r="U20" s="155">
        <v>4138.3793963568296</v>
      </c>
      <c r="V20" s="154">
        <v>43.98</v>
      </c>
      <c r="W20" s="154"/>
      <c r="X20" s="154"/>
      <c r="Y20" s="154">
        <v>43.13</v>
      </c>
      <c r="Z20" s="154">
        <v>42.1</v>
      </c>
      <c r="AA20" s="154">
        <v>47.5</v>
      </c>
      <c r="AB20" s="154">
        <v>5.48166666666667</v>
      </c>
      <c r="AC20" s="156">
        <v>6.7936338748471299E-3</v>
      </c>
      <c r="AD20" s="154">
        <v>86.3269051221789</v>
      </c>
      <c r="AE20" s="154"/>
      <c r="AF20" s="154"/>
      <c r="AG20" s="154">
        <v>85.196173511979495</v>
      </c>
      <c r="AH20" s="154">
        <v>87.338210962449494</v>
      </c>
      <c r="AI20" s="154">
        <v>86.970749459554</v>
      </c>
      <c r="AJ20" s="154">
        <v>80.310431408354304</v>
      </c>
      <c r="AK20" s="154"/>
      <c r="AL20" s="154"/>
      <c r="AM20" s="154">
        <v>81.002911071462094</v>
      </c>
      <c r="AN20" s="154">
        <v>76.061427280939498</v>
      </c>
      <c r="AO20" s="154">
        <v>87.824720347601001</v>
      </c>
      <c r="AP20" s="154">
        <v>93.449638350179796</v>
      </c>
      <c r="AQ20" s="154">
        <v>84.514342744921294</v>
      </c>
      <c r="AR20" s="154"/>
      <c r="AS20" s="154"/>
      <c r="AT20" s="154">
        <v>83.951446246203602</v>
      </c>
      <c r="AU20" s="154">
        <v>85.270910312502096</v>
      </c>
      <c r="AV20" s="154">
        <v>84.940851758124893</v>
      </c>
      <c r="AW20" s="154">
        <v>76.019173704633602</v>
      </c>
      <c r="AX20" s="154"/>
      <c r="AY20" s="154"/>
      <c r="AZ20" s="154">
        <v>77.889942717626099</v>
      </c>
      <c r="BA20" s="154">
        <v>71.476964769647694</v>
      </c>
      <c r="BB20" s="154">
        <v>81.316446334473497</v>
      </c>
      <c r="BC20" s="154">
        <v>95.2495111755089</v>
      </c>
      <c r="BE20" s="157" t="e">
        <f>#N/A</f>
        <v>#N/A</v>
      </c>
      <c r="BF20" s="157" t="e">
        <f>#N/A</f>
        <v>#N/A</v>
      </c>
      <c r="BG20" s="157" t="e">
        <f>#N/A</f>
        <v>#N/A</v>
      </c>
      <c r="BH20" s="157" t="e">
        <f>#N/A</f>
        <v>#N/A</v>
      </c>
      <c r="BI20" s="157" t="e">
        <f>#N/A</f>
        <v>#N/A</v>
      </c>
      <c r="BJ20" s="157" t="e">
        <f>#N/A</f>
        <v>#N/A</v>
      </c>
      <c r="BK20" s="157" t="e">
        <f>#N/A</f>
        <v>#N/A</v>
      </c>
    </row>
    <row r="21" spans="1:63" x14ac:dyDescent="0.25">
      <c r="A21" s="152">
        <v>38718</v>
      </c>
      <c r="B21" t="s">
        <v>250</v>
      </c>
      <c r="C21">
        <v>2006</v>
      </c>
      <c r="D21" s="153">
        <v>111.88170811942901</v>
      </c>
      <c r="E21" s="153"/>
      <c r="F21" s="153"/>
      <c r="G21" s="153">
        <v>109.271667330284</v>
      </c>
      <c r="H21" s="153">
        <v>118.957951160232</v>
      </c>
      <c r="I21" s="153">
        <v>106.327602112489</v>
      </c>
      <c r="J21" s="154">
        <v>115.622907333603</v>
      </c>
      <c r="K21" s="154"/>
      <c r="L21" s="154"/>
      <c r="M21" s="154">
        <v>111.93427458318899</v>
      </c>
      <c r="N21" s="154">
        <v>124.286723596794</v>
      </c>
      <c r="O21" s="154">
        <v>108.62530345790201</v>
      </c>
      <c r="P21" s="155">
        <v>4482.5123468228803</v>
      </c>
      <c r="Q21" s="155"/>
      <c r="R21" s="155"/>
      <c r="S21" s="155">
        <v>5408.41074072015</v>
      </c>
      <c r="T21" s="155">
        <v>4379.9336069527699</v>
      </c>
      <c r="U21" s="155">
        <v>4106.8413326793298</v>
      </c>
      <c r="V21" s="154">
        <v>45.73</v>
      </c>
      <c r="W21" s="154"/>
      <c r="X21" s="154"/>
      <c r="Y21" s="154">
        <v>46.11</v>
      </c>
      <c r="Z21" s="154">
        <v>43.24</v>
      </c>
      <c r="AA21" s="154">
        <v>47.32</v>
      </c>
      <c r="AB21" s="154">
        <v>5.39</v>
      </c>
      <c r="AC21" s="156">
        <v>6.74473185124814E-3</v>
      </c>
      <c r="AD21" s="154">
        <v>86.700363800264</v>
      </c>
      <c r="AE21" s="154"/>
      <c r="AF21" s="154"/>
      <c r="AG21" s="154">
        <v>87.837365548715496</v>
      </c>
      <c r="AH21" s="154">
        <v>86.25422004939</v>
      </c>
      <c r="AI21" s="154">
        <v>86.307956425896805</v>
      </c>
      <c r="AJ21" s="154">
        <v>83.506048847295204</v>
      </c>
      <c r="AK21" s="154"/>
      <c r="AL21" s="154"/>
      <c r="AM21" s="154">
        <v>86.599680721194503</v>
      </c>
      <c r="AN21" s="154">
        <v>78.121047877145401</v>
      </c>
      <c r="AO21" s="154">
        <v>87.491910881020601</v>
      </c>
      <c r="AP21" s="154">
        <v>92.776967949610096</v>
      </c>
      <c r="AQ21" s="154">
        <v>85.554231995106406</v>
      </c>
      <c r="AR21" s="154"/>
      <c r="AS21" s="154"/>
      <c r="AT21" s="154">
        <v>85.187371792350106</v>
      </c>
      <c r="AU21" s="154">
        <v>86.165185566585095</v>
      </c>
      <c r="AV21" s="154">
        <v>85.881378600598893</v>
      </c>
      <c r="AW21" s="154">
        <v>78.858708057521099</v>
      </c>
      <c r="AX21" s="154"/>
      <c r="AY21" s="154"/>
      <c r="AZ21" s="154">
        <v>81.073340219738895</v>
      </c>
      <c r="BA21" s="154">
        <v>73.902439024390304</v>
      </c>
      <c r="BB21" s="154">
        <v>84.288619765184393</v>
      </c>
      <c r="BC21" s="154">
        <v>93.910677346775103</v>
      </c>
      <c r="BE21" s="157" t="e">
        <f>#N/A</f>
        <v>#N/A</v>
      </c>
      <c r="BF21" s="157" t="e">
        <f>#N/A</f>
        <v>#N/A</v>
      </c>
      <c r="BG21" s="157" t="e">
        <f>#N/A</f>
        <v>#N/A</v>
      </c>
      <c r="BH21" s="157" t="e">
        <f>#N/A</f>
        <v>#N/A</v>
      </c>
      <c r="BI21" s="157" t="e">
        <f>#N/A</f>
        <v>#N/A</v>
      </c>
      <c r="BJ21" s="157" t="e">
        <f>#N/A</f>
        <v>#N/A</v>
      </c>
      <c r="BK21" s="157" t="e">
        <f>#N/A</f>
        <v>#N/A</v>
      </c>
    </row>
    <row r="22" spans="1:63" x14ac:dyDescent="0.25">
      <c r="A22" s="152">
        <v>38808</v>
      </c>
      <c r="B22" t="s">
        <v>251</v>
      </c>
      <c r="C22">
        <v>2006</v>
      </c>
      <c r="D22" s="153">
        <v>114.25433111083299</v>
      </c>
      <c r="E22" s="153"/>
      <c r="F22" s="153"/>
      <c r="G22" s="153">
        <v>115.663082502661</v>
      </c>
      <c r="H22" s="153">
        <v>118.196874210044</v>
      </c>
      <c r="I22" s="153">
        <v>105.404216448808</v>
      </c>
      <c r="J22" s="154">
        <v>114.734534482643</v>
      </c>
      <c r="K22" s="154"/>
      <c r="L22" s="154"/>
      <c r="M22" s="154">
        <v>112.27631651047101</v>
      </c>
      <c r="N22" s="154">
        <v>122.33975527499101</v>
      </c>
      <c r="O22" s="154">
        <v>106.98525151670999</v>
      </c>
      <c r="P22" s="155">
        <v>4600.69221188951</v>
      </c>
      <c r="Q22" s="155"/>
      <c r="R22" s="155"/>
      <c r="S22" s="155">
        <v>5502.0630817354804</v>
      </c>
      <c r="T22" s="155">
        <v>4529.0427290648904</v>
      </c>
      <c r="U22" s="155">
        <v>4231.2808815531298</v>
      </c>
      <c r="V22" s="154">
        <v>46.39</v>
      </c>
      <c r="W22" s="154"/>
      <c r="X22" s="154"/>
      <c r="Y22" s="154">
        <v>44.73</v>
      </c>
      <c r="Z22" s="154">
        <v>45.42</v>
      </c>
      <c r="AA22" s="154">
        <v>49.64</v>
      </c>
      <c r="AB22" s="154">
        <v>5.2726666666666704</v>
      </c>
      <c r="AC22" s="156">
        <v>6.68235614837869E-3</v>
      </c>
      <c r="AD22" s="154">
        <v>88.986188467853594</v>
      </c>
      <c r="AE22" s="154"/>
      <c r="AF22" s="154"/>
      <c r="AG22" s="154">
        <v>89.358362253037697</v>
      </c>
      <c r="AH22" s="154">
        <v>89.190632375278696</v>
      </c>
      <c r="AI22" s="154">
        <v>88.923134927290505</v>
      </c>
      <c r="AJ22" s="154">
        <v>84.711253138552905</v>
      </c>
      <c r="AK22" s="154"/>
      <c r="AL22" s="154"/>
      <c r="AM22" s="154">
        <v>84.007888064607002</v>
      </c>
      <c r="AN22" s="154">
        <v>82.059620596206003</v>
      </c>
      <c r="AO22" s="154">
        <v>91.781455116945594</v>
      </c>
      <c r="AP22" s="154">
        <v>91.918960735448906</v>
      </c>
      <c r="AQ22" s="154">
        <v>86.624706223238206</v>
      </c>
      <c r="AR22" s="154"/>
      <c r="AS22" s="154"/>
      <c r="AT22" s="154">
        <v>86.447852847696794</v>
      </c>
      <c r="AU22" s="154">
        <v>87.093102896404801</v>
      </c>
      <c r="AV22" s="154">
        <v>86.853584931431897</v>
      </c>
      <c r="AW22" s="154">
        <v>81.241725633417005</v>
      </c>
      <c r="AX22" s="154"/>
      <c r="AY22" s="154"/>
      <c r="AZ22" s="154">
        <v>82.796506714245496</v>
      </c>
      <c r="BA22" s="154">
        <v>76.684733514001806</v>
      </c>
      <c r="BB22" s="154">
        <v>87.376352038457995</v>
      </c>
      <c r="BC22" s="154">
        <v>92.986450986250603</v>
      </c>
      <c r="BE22" s="157" t="e">
        <f>#N/A</f>
        <v>#N/A</v>
      </c>
      <c r="BF22" s="157" t="e">
        <f>#N/A</f>
        <v>#N/A</v>
      </c>
      <c r="BG22" s="157" t="e">
        <f>#N/A</f>
        <v>#N/A</v>
      </c>
      <c r="BH22" s="157" t="e">
        <f>#N/A</f>
        <v>#N/A</v>
      </c>
      <c r="BI22" s="157" t="e">
        <f>#N/A</f>
        <v>#N/A</v>
      </c>
      <c r="BJ22" s="157" t="e">
        <f>#N/A</f>
        <v>#N/A</v>
      </c>
      <c r="BK22" s="157" t="e">
        <f>#N/A</f>
        <v>#N/A</v>
      </c>
    </row>
    <row r="23" spans="1:63" x14ac:dyDescent="0.25">
      <c r="A23" s="152">
        <v>38899</v>
      </c>
      <c r="B23" t="s">
        <v>252</v>
      </c>
      <c r="C23">
        <v>2006</v>
      </c>
      <c r="D23" s="153">
        <v>110.938450083391</v>
      </c>
      <c r="E23" s="153"/>
      <c r="F23" s="153"/>
      <c r="G23" s="153">
        <v>111.32492205233</v>
      </c>
      <c r="H23" s="153">
        <v>115.204603034516</v>
      </c>
      <c r="I23" s="153">
        <v>102.98296649845901</v>
      </c>
      <c r="J23" s="154">
        <v>113.018293058133</v>
      </c>
      <c r="K23" s="154"/>
      <c r="L23" s="154"/>
      <c r="M23" s="154">
        <v>112.188237446738</v>
      </c>
      <c r="N23" s="154">
        <v>118.79587955043201</v>
      </c>
      <c r="O23" s="154">
        <v>105.171143862831</v>
      </c>
      <c r="P23" s="155">
        <v>4571.39692139412</v>
      </c>
      <c r="Q23" s="155"/>
      <c r="R23" s="155"/>
      <c r="S23" s="155">
        <v>5421.5876332753696</v>
      </c>
      <c r="T23" s="155">
        <v>4517.6913931318904</v>
      </c>
      <c r="U23" s="155">
        <v>4224.0654209886898</v>
      </c>
      <c r="V23" s="154">
        <v>47.5</v>
      </c>
      <c r="W23" s="154"/>
      <c r="X23" s="154"/>
      <c r="Y23" s="154">
        <v>45.82</v>
      </c>
      <c r="Z23" s="154">
        <v>46.51</v>
      </c>
      <c r="AA23" s="154">
        <v>50.75</v>
      </c>
      <c r="AB23" s="154">
        <v>5.2653333333333299</v>
      </c>
      <c r="AC23" s="156">
        <v>6.6784658735053598E-3</v>
      </c>
      <c r="AD23" s="154">
        <v>88.419561508000399</v>
      </c>
      <c r="AE23" s="154"/>
      <c r="AF23" s="154"/>
      <c r="AG23" s="154">
        <v>88.051369917772405</v>
      </c>
      <c r="AH23" s="154">
        <v>88.967090030740707</v>
      </c>
      <c r="AI23" s="154">
        <v>88.771497304713606</v>
      </c>
      <c r="AJ23" s="154">
        <v>86.738187628395394</v>
      </c>
      <c r="AK23" s="154"/>
      <c r="AL23" s="154"/>
      <c r="AM23" s="154">
        <v>86.055028641186993</v>
      </c>
      <c r="AN23" s="154">
        <v>84.028906955736204</v>
      </c>
      <c r="AO23" s="154">
        <v>93.833780160857899</v>
      </c>
      <c r="AP23" s="154">
        <v>91.865448169612606</v>
      </c>
      <c r="AQ23" s="154">
        <v>87.608254724574195</v>
      </c>
      <c r="AR23" s="154"/>
      <c r="AS23" s="154"/>
      <c r="AT23" s="154">
        <v>87.610817807876302</v>
      </c>
      <c r="AU23" s="154">
        <v>87.937538354464706</v>
      </c>
      <c r="AV23" s="154">
        <v>87.743334529363693</v>
      </c>
      <c r="AW23" s="154">
        <v>83.816480255649395</v>
      </c>
      <c r="AX23" s="154"/>
      <c r="AY23" s="154"/>
      <c r="AZ23" s="154">
        <v>84.416377124612595</v>
      </c>
      <c r="BA23" s="154">
        <v>80.067750677506794</v>
      </c>
      <c r="BB23" s="154">
        <v>90.232966626606299</v>
      </c>
      <c r="BC23" s="154">
        <v>92.502753801212904</v>
      </c>
      <c r="BE23" s="157" t="e">
        <f>#N/A</f>
        <v>#N/A</v>
      </c>
      <c r="BF23" s="157" t="e">
        <f>#N/A</f>
        <v>#N/A</v>
      </c>
      <c r="BG23" s="157" t="e">
        <f>#N/A</f>
        <v>#N/A</v>
      </c>
      <c r="BH23" s="157" t="e">
        <f>#N/A</f>
        <v>#N/A</v>
      </c>
      <c r="BI23" s="157" t="e">
        <f>#N/A</f>
        <v>#N/A</v>
      </c>
      <c r="BJ23" s="157" t="e">
        <f>#N/A</f>
        <v>#N/A</v>
      </c>
      <c r="BK23" s="157" t="e">
        <f>#N/A</f>
        <v>#N/A</v>
      </c>
    </row>
    <row r="24" spans="1:63" x14ac:dyDescent="0.25">
      <c r="A24" s="152">
        <v>38991</v>
      </c>
      <c r="B24" t="s">
        <v>253</v>
      </c>
      <c r="C24">
        <v>2006</v>
      </c>
      <c r="D24" s="153">
        <v>107.61658932330199</v>
      </c>
      <c r="E24" s="153"/>
      <c r="F24" s="153"/>
      <c r="G24" s="153">
        <v>105.30948949009201</v>
      </c>
      <c r="H24" s="153">
        <v>112.749627892221</v>
      </c>
      <c r="I24" s="153">
        <v>103.687901731995</v>
      </c>
      <c r="J24" s="154">
        <v>111.17276965923899</v>
      </c>
      <c r="K24" s="154"/>
      <c r="L24" s="154"/>
      <c r="M24" s="154">
        <v>110.39229034384201</v>
      </c>
      <c r="N24" s="154">
        <v>116.277264074253</v>
      </c>
      <c r="O24" s="154">
        <v>104.600671697938</v>
      </c>
      <c r="P24" s="155">
        <v>4728.1933057501201</v>
      </c>
      <c r="Q24" s="155"/>
      <c r="R24" s="155"/>
      <c r="S24" s="155">
        <v>5606.1496985457397</v>
      </c>
      <c r="T24" s="155">
        <v>4666.4084684067202</v>
      </c>
      <c r="U24" s="155">
        <v>4363.9741090132302</v>
      </c>
      <c r="V24" s="154">
        <v>50.69</v>
      </c>
      <c r="W24" s="154"/>
      <c r="X24" s="154"/>
      <c r="Y24" s="154">
        <v>50.13</v>
      </c>
      <c r="Z24" s="154">
        <v>49.13</v>
      </c>
      <c r="AA24" s="154">
        <v>52.12</v>
      </c>
      <c r="AB24" s="154">
        <v>5.2543333333333297</v>
      </c>
      <c r="AC24" s="156">
        <v>6.6726322778539798E-3</v>
      </c>
      <c r="AD24" s="154">
        <v>91.452303531760094</v>
      </c>
      <c r="AE24" s="154"/>
      <c r="AF24" s="154"/>
      <c r="AG24" s="154">
        <v>91.048820808756503</v>
      </c>
      <c r="AH24" s="154">
        <v>91.895781761476897</v>
      </c>
      <c r="AI24" s="154">
        <v>91.711769881971605</v>
      </c>
      <c r="AJ24" s="154">
        <v>92.563341702807605</v>
      </c>
      <c r="AK24" s="154"/>
      <c r="AL24" s="154"/>
      <c r="AM24" s="154">
        <v>94.149685416471002</v>
      </c>
      <c r="AN24" s="154">
        <v>88.762420957542901</v>
      </c>
      <c r="AO24" s="154">
        <v>96.366829989830805</v>
      </c>
      <c r="AP24" s="154">
        <v>91.785204309854294</v>
      </c>
      <c r="AQ24" s="154">
        <v>88.889604326969504</v>
      </c>
      <c r="AR24" s="154"/>
      <c r="AS24" s="154"/>
      <c r="AT24" s="154">
        <v>89.073979632070504</v>
      </c>
      <c r="AU24" s="154">
        <v>89.076931054221603</v>
      </c>
      <c r="AV24" s="154">
        <v>88.928589634968105</v>
      </c>
      <c r="AW24" s="154">
        <v>86.879707829262699</v>
      </c>
      <c r="AX24" s="154"/>
      <c r="AY24" s="154"/>
      <c r="AZ24" s="154">
        <v>87.703070710864907</v>
      </c>
      <c r="BA24" s="154">
        <v>83.242999096657599</v>
      </c>
      <c r="BB24" s="154">
        <v>92.3684940371637</v>
      </c>
      <c r="BC24" s="154">
        <v>92.086645291131504</v>
      </c>
      <c r="BE24" s="157" t="e">
        <f>#N/A</f>
        <v>#N/A</v>
      </c>
      <c r="BF24" s="157" t="e">
        <f>#N/A</f>
        <v>#N/A</v>
      </c>
      <c r="BG24" s="157" t="e">
        <f>#N/A</f>
        <v>#N/A</v>
      </c>
      <c r="BH24" s="157" t="e">
        <f>#N/A</f>
        <v>#N/A</v>
      </c>
      <c r="BI24" s="157" t="e">
        <f>#N/A</f>
        <v>#N/A</v>
      </c>
      <c r="BJ24" s="157" t="e">
        <f>#N/A</f>
        <v>#N/A</v>
      </c>
      <c r="BK24" s="157" t="e">
        <f>#N/A</f>
        <v>#N/A</v>
      </c>
    </row>
    <row r="25" spans="1:63" x14ac:dyDescent="0.25">
      <c r="A25" s="152">
        <v>39083</v>
      </c>
      <c r="B25" t="s">
        <v>254</v>
      </c>
      <c r="C25">
        <v>2007</v>
      </c>
      <c r="D25" s="153">
        <v>103.992082879885</v>
      </c>
      <c r="E25" s="153"/>
      <c r="F25" s="153"/>
      <c r="G25" s="153">
        <v>103.65103898043</v>
      </c>
      <c r="H25" s="153">
        <v>107.988896944232</v>
      </c>
      <c r="I25" s="153">
        <v>100.09565519738599</v>
      </c>
      <c r="J25" s="154">
        <v>109.200363349352</v>
      </c>
      <c r="K25" s="154"/>
      <c r="L25" s="154"/>
      <c r="M25" s="154">
        <v>108.987133256378</v>
      </c>
      <c r="N25" s="154">
        <v>113.53500052025301</v>
      </c>
      <c r="O25" s="154">
        <v>103.042684969162</v>
      </c>
      <c r="P25" s="155">
        <v>4719.2049779844901</v>
      </c>
      <c r="Q25" s="155"/>
      <c r="R25" s="155"/>
      <c r="S25" s="155">
        <v>5736.5053303997902</v>
      </c>
      <c r="T25" s="155">
        <v>4603.3210844158102</v>
      </c>
      <c r="U25" s="155">
        <v>4305.6894518200397</v>
      </c>
      <c r="V25" s="154">
        <v>52.22</v>
      </c>
      <c r="W25" s="154"/>
      <c r="X25" s="154"/>
      <c r="Y25" s="154">
        <v>51.98</v>
      </c>
      <c r="Z25" s="154">
        <v>50.47</v>
      </c>
      <c r="AA25" s="154">
        <v>53.13</v>
      </c>
      <c r="AB25" s="154">
        <v>5.2873333333333301</v>
      </c>
      <c r="AC25" s="156">
        <v>6.6901396022952201E-3</v>
      </c>
      <c r="AD25" s="154">
        <v>91.278452078168797</v>
      </c>
      <c r="AE25" s="154"/>
      <c r="AF25" s="154"/>
      <c r="AG25" s="154">
        <v>93.165911361863095</v>
      </c>
      <c r="AH25" s="154">
        <v>90.653399207445901</v>
      </c>
      <c r="AI25" s="154">
        <v>90.4868796936656</v>
      </c>
      <c r="AJ25" s="154">
        <v>95.357224377995905</v>
      </c>
      <c r="AK25" s="154"/>
      <c r="AL25" s="154"/>
      <c r="AM25" s="154">
        <v>97.624190064794803</v>
      </c>
      <c r="AN25" s="154">
        <v>91.183378500451695</v>
      </c>
      <c r="AO25" s="154">
        <v>98.234260885642996</v>
      </c>
      <c r="AP25" s="154">
        <v>92.026025815347893</v>
      </c>
      <c r="AQ25" s="154">
        <v>90.0341263964457</v>
      </c>
      <c r="AR25" s="154"/>
      <c r="AS25" s="154"/>
      <c r="AT25" s="154">
        <v>90.406116085357397</v>
      </c>
      <c r="AU25" s="154">
        <v>90.176725843735497</v>
      </c>
      <c r="AV25" s="154">
        <v>89.973320451910297</v>
      </c>
      <c r="AW25" s="154">
        <v>89.842501711937899</v>
      </c>
      <c r="AX25" s="154"/>
      <c r="AY25" s="154"/>
      <c r="AZ25" s="154">
        <v>90.459198046764897</v>
      </c>
      <c r="BA25" s="154">
        <v>86.508581752484204</v>
      </c>
      <c r="BB25" s="154">
        <v>95.054081538319295</v>
      </c>
      <c r="BC25" s="154">
        <v>91.898909757565903</v>
      </c>
      <c r="BE25" s="157" t="e">
        <f>#N/A</f>
        <v>#N/A</v>
      </c>
      <c r="BF25" s="157" t="e">
        <f>#N/A</f>
        <v>#N/A</v>
      </c>
      <c r="BG25" s="157" t="e">
        <f>#N/A</f>
        <v>#N/A</v>
      </c>
      <c r="BH25" s="157" t="e">
        <f>#N/A</f>
        <v>#N/A</v>
      </c>
      <c r="BI25" s="157" t="e">
        <f>#N/A</f>
        <v>#N/A</v>
      </c>
      <c r="BJ25" s="157" t="e">
        <f>#N/A</f>
        <v>#N/A</v>
      </c>
      <c r="BK25" s="157" t="e">
        <f>#N/A</f>
        <v>#N/A</v>
      </c>
    </row>
    <row r="26" spans="1:63" x14ac:dyDescent="0.25">
      <c r="A26" s="152">
        <v>39173</v>
      </c>
      <c r="B26" t="s">
        <v>255</v>
      </c>
      <c r="C26">
        <v>2007</v>
      </c>
      <c r="D26" s="153">
        <v>101.541915680103</v>
      </c>
      <c r="E26" s="153"/>
      <c r="F26" s="153"/>
      <c r="G26" s="153">
        <v>100.317450836229</v>
      </c>
      <c r="H26" s="153">
        <v>104.697916887861</v>
      </c>
      <c r="I26" s="153">
        <v>101.23879320767399</v>
      </c>
      <c r="J26" s="154">
        <v>106.02225949167</v>
      </c>
      <c r="K26" s="154"/>
      <c r="L26" s="154"/>
      <c r="M26" s="154">
        <v>105.15072533977001</v>
      </c>
      <c r="N26" s="154">
        <v>110.160261189708</v>
      </c>
      <c r="O26" s="154">
        <v>102.00132915887799</v>
      </c>
      <c r="P26" s="155">
        <v>4818.0765834064296</v>
      </c>
      <c r="Q26" s="155"/>
      <c r="R26" s="155"/>
      <c r="S26" s="155">
        <v>5805.0567863646202</v>
      </c>
      <c r="T26" s="155">
        <v>4734.9274744738304</v>
      </c>
      <c r="U26" s="155">
        <v>4412.7549094647702</v>
      </c>
      <c r="V26" s="154">
        <v>54.3</v>
      </c>
      <c r="W26" s="154"/>
      <c r="X26" s="154"/>
      <c r="Y26" s="154">
        <v>54.05</v>
      </c>
      <c r="Z26" s="154">
        <v>53.25</v>
      </c>
      <c r="AA26" s="154">
        <v>53.54</v>
      </c>
      <c r="AB26" s="154">
        <v>5.3570000000000002</v>
      </c>
      <c r="AC26" s="156">
        <v>6.7271637627242097E-3</v>
      </c>
      <c r="AD26" s="154">
        <v>93.190818067673305</v>
      </c>
      <c r="AE26" s="154"/>
      <c r="AF26" s="154"/>
      <c r="AG26" s="154">
        <v>94.2792475312379</v>
      </c>
      <c r="AH26" s="154">
        <v>93.245129481610604</v>
      </c>
      <c r="AI26" s="154">
        <v>92.736930305455701</v>
      </c>
      <c r="AJ26" s="154">
        <v>99.155443962565599</v>
      </c>
      <c r="AK26" s="154"/>
      <c r="AL26" s="154"/>
      <c r="AM26" s="154">
        <v>101.511879049676</v>
      </c>
      <c r="AN26" s="154">
        <v>96.205962059620603</v>
      </c>
      <c r="AO26" s="154">
        <v>98.992326892853896</v>
      </c>
      <c r="AP26" s="154">
        <v>92.535310605497997</v>
      </c>
      <c r="AQ26" s="154">
        <v>91.085283796400603</v>
      </c>
      <c r="AR26" s="154"/>
      <c r="AS26" s="154"/>
      <c r="AT26" s="154">
        <v>91.636337404907493</v>
      </c>
      <c r="AU26" s="154">
        <v>91.190350120318499</v>
      </c>
      <c r="AV26" s="154">
        <v>90.926769296451596</v>
      </c>
      <c r="AW26" s="154">
        <v>93.453549417941105</v>
      </c>
      <c r="AX26" s="154"/>
      <c r="AY26" s="154"/>
      <c r="AZ26" s="154">
        <v>94.835195793032199</v>
      </c>
      <c r="BA26" s="154">
        <v>90.045167118337801</v>
      </c>
      <c r="BB26" s="154">
        <v>96.856799482296395</v>
      </c>
      <c r="BC26" s="154">
        <v>92.052997225078201</v>
      </c>
      <c r="BE26" s="157" t="e">
        <f>#N/A</f>
        <v>#N/A</v>
      </c>
      <c r="BF26" s="157" t="e">
        <f>#N/A</f>
        <v>#N/A</v>
      </c>
      <c r="BG26" s="157" t="e">
        <f>#N/A</f>
        <v>#N/A</v>
      </c>
      <c r="BH26" s="157" t="e">
        <f>#N/A</f>
        <v>#N/A</v>
      </c>
      <c r="BI26" s="157" t="e">
        <f>#N/A</f>
        <v>#N/A</v>
      </c>
      <c r="BJ26" s="157" t="e">
        <f>#N/A</f>
        <v>#N/A</v>
      </c>
      <c r="BK26" s="157" t="e">
        <f>#N/A</f>
        <v>#N/A</v>
      </c>
    </row>
    <row r="27" spans="1:63" x14ac:dyDescent="0.25">
      <c r="A27" s="152">
        <v>39264</v>
      </c>
      <c r="B27" t="s">
        <v>256</v>
      </c>
      <c r="C27">
        <v>2007</v>
      </c>
      <c r="D27" s="153">
        <v>99.279165063525397</v>
      </c>
      <c r="E27" s="153"/>
      <c r="F27" s="153"/>
      <c r="G27" s="153">
        <v>98.550390917838996</v>
      </c>
      <c r="H27" s="153">
        <v>101.82678556401601</v>
      </c>
      <c r="I27" s="153">
        <v>97.931183191928397</v>
      </c>
      <c r="J27" s="154">
        <v>103.107438236704</v>
      </c>
      <c r="K27" s="154"/>
      <c r="L27" s="154"/>
      <c r="M27" s="154">
        <v>101.957092556147</v>
      </c>
      <c r="N27" s="154">
        <v>106.815806822083</v>
      </c>
      <c r="O27" s="154">
        <v>100.738383332246</v>
      </c>
      <c r="P27" s="155">
        <v>4816.07917723629</v>
      </c>
      <c r="Q27" s="155"/>
      <c r="R27" s="155"/>
      <c r="S27" s="155">
        <v>5754.4200008308999</v>
      </c>
      <c r="T27" s="155">
        <v>4751.3567645937101</v>
      </c>
      <c r="U27" s="155">
        <v>4431.6224577292396</v>
      </c>
      <c r="V27" s="154">
        <v>55.21</v>
      </c>
      <c r="W27" s="154"/>
      <c r="X27" s="154"/>
      <c r="Y27" s="154">
        <v>54.24</v>
      </c>
      <c r="Z27" s="154">
        <v>54.64</v>
      </c>
      <c r="AA27" s="154">
        <v>55.28</v>
      </c>
      <c r="AB27" s="154">
        <v>5.4266666666666703</v>
      </c>
      <c r="AC27" s="156">
        <v>6.7642747328686796E-3</v>
      </c>
      <c r="AD27" s="154">
        <v>93.152184411319695</v>
      </c>
      <c r="AE27" s="154"/>
      <c r="AF27" s="154"/>
      <c r="AG27" s="154">
        <v>93.456861426638</v>
      </c>
      <c r="AH27" s="154">
        <v>93.5686721953644</v>
      </c>
      <c r="AI27" s="154">
        <v>93.133444171359201</v>
      </c>
      <c r="AJ27" s="154">
        <v>100.817165030815</v>
      </c>
      <c r="AK27" s="154"/>
      <c r="AL27" s="154"/>
      <c r="AM27" s="154">
        <v>101.868720067612</v>
      </c>
      <c r="AN27" s="154">
        <v>98.7172538392051</v>
      </c>
      <c r="AO27" s="154">
        <v>102.20948506979801</v>
      </c>
      <c r="AP27" s="154">
        <v>93.045789504230697</v>
      </c>
      <c r="AQ27" s="154">
        <v>92.268439522230395</v>
      </c>
      <c r="AR27" s="154"/>
      <c r="AS27" s="154"/>
      <c r="AT27" s="154">
        <v>92.9877102821238</v>
      </c>
      <c r="AU27" s="154">
        <v>92.340745661474401</v>
      </c>
      <c r="AV27" s="154">
        <v>92.017256013112998</v>
      </c>
      <c r="AW27" s="154">
        <v>96.973293768546</v>
      </c>
      <c r="AX27" s="154"/>
      <c r="AY27" s="154"/>
      <c r="AZ27" s="154">
        <v>98.788618649638394</v>
      </c>
      <c r="BA27" s="154">
        <v>93.717253839205</v>
      </c>
      <c r="BB27" s="154">
        <v>98.950725709531298</v>
      </c>
      <c r="BC27" s="154">
        <v>92.348082558732699</v>
      </c>
      <c r="BE27" s="157" t="e">
        <f>#N/A</f>
        <v>#N/A</v>
      </c>
      <c r="BF27" s="157" t="e">
        <f>#N/A</f>
        <v>#N/A</v>
      </c>
      <c r="BG27" s="157" t="e">
        <f>#N/A</f>
        <v>#N/A</v>
      </c>
      <c r="BH27" s="157" t="e">
        <f>#N/A</f>
        <v>#N/A</v>
      </c>
      <c r="BI27" s="157" t="e">
        <f>#N/A</f>
        <v>#N/A</v>
      </c>
      <c r="BJ27" s="157" t="e">
        <f>#N/A</f>
        <v>#N/A</v>
      </c>
      <c r="BK27" s="157" t="e">
        <f>#N/A</f>
        <v>#N/A</v>
      </c>
    </row>
    <row r="28" spans="1:63" x14ac:dyDescent="0.25">
      <c r="A28" s="152">
        <v>39356</v>
      </c>
      <c r="B28" t="s">
        <v>257</v>
      </c>
      <c r="C28">
        <v>2007</v>
      </c>
      <c r="D28" s="153">
        <v>101.16986014788699</v>
      </c>
      <c r="E28" s="153">
        <v>101.574121841813</v>
      </c>
      <c r="F28" s="153">
        <v>100.943568583342</v>
      </c>
      <c r="G28" s="153">
        <v>100.46688744302701</v>
      </c>
      <c r="H28" s="153">
        <v>103.72819097920301</v>
      </c>
      <c r="I28" s="153">
        <v>99.3568514686594</v>
      </c>
      <c r="J28" s="154">
        <v>101.49575594285</v>
      </c>
      <c r="K28" s="154"/>
      <c r="L28" s="154"/>
      <c r="M28" s="154">
        <v>100.746442044381</v>
      </c>
      <c r="N28" s="154">
        <v>104.560447593828</v>
      </c>
      <c r="O28" s="154">
        <v>99.655620766411801</v>
      </c>
      <c r="P28" s="155">
        <v>4980.1993842161401</v>
      </c>
      <c r="Q28" s="155">
        <v>4980.1993842161401</v>
      </c>
      <c r="R28" s="155">
        <v>4980.1993842161401</v>
      </c>
      <c r="S28" s="155">
        <v>5949.0358340984903</v>
      </c>
      <c r="T28" s="155">
        <v>4906.71295372649</v>
      </c>
      <c r="U28" s="155">
        <v>4577.42359394103</v>
      </c>
      <c r="V28" s="154">
        <v>54.94</v>
      </c>
      <c r="W28" s="154">
        <v>67.55</v>
      </c>
      <c r="X28" s="154">
        <v>53.76</v>
      </c>
      <c r="Y28" s="154">
        <v>53.94</v>
      </c>
      <c r="Z28" s="154">
        <v>54.32</v>
      </c>
      <c r="AA28" s="154">
        <v>55.19</v>
      </c>
      <c r="AB28" s="154">
        <v>5.6760000000000002</v>
      </c>
      <c r="AC28" s="156">
        <v>6.8977969963884304E-3</v>
      </c>
      <c r="AD28" s="154">
        <v>96.3265831750427</v>
      </c>
      <c r="AE28" s="154">
        <v>96.3265831750427</v>
      </c>
      <c r="AF28" s="154">
        <v>96.3265831750427</v>
      </c>
      <c r="AG28" s="154">
        <v>96.617594386430994</v>
      </c>
      <c r="AH28" s="154">
        <v>96.628108279560294</v>
      </c>
      <c r="AI28" s="154">
        <v>96.197550400854993</v>
      </c>
      <c r="AJ28" s="154">
        <v>100.324126911664</v>
      </c>
      <c r="AK28" s="154">
        <v>99.907561471621406</v>
      </c>
      <c r="AL28" s="154">
        <v>100.556464811784</v>
      </c>
      <c r="AM28" s="154">
        <v>101.305286881397</v>
      </c>
      <c r="AN28" s="154">
        <v>98.139114724480606</v>
      </c>
      <c r="AO28" s="154">
        <v>102.043080336507</v>
      </c>
      <c r="AP28" s="154">
        <v>94.882451218341501</v>
      </c>
      <c r="AQ28" s="154">
        <v>93.487009433051099</v>
      </c>
      <c r="AR28" s="154"/>
      <c r="AS28" s="154"/>
      <c r="AT28" s="154">
        <v>94.379903676542497</v>
      </c>
      <c r="AU28" s="154">
        <v>93.5238272909953</v>
      </c>
      <c r="AV28" s="154">
        <v>93.138701142833895</v>
      </c>
      <c r="AW28" s="154">
        <v>98.913490070760105</v>
      </c>
      <c r="AX28" s="154"/>
      <c r="AY28" s="154"/>
      <c r="AZ28" s="154">
        <v>100.57751901587</v>
      </c>
      <c r="BA28" s="154">
        <v>96.061427280939498</v>
      </c>
      <c r="BB28" s="154">
        <v>100.3697882962</v>
      </c>
      <c r="BC28" s="154">
        <v>93.122394285854497</v>
      </c>
      <c r="BE28" s="157" t="e">
        <f>#N/A</f>
        <v>#N/A</v>
      </c>
      <c r="BF28" s="157" t="e">
        <f>#N/A</f>
        <v>#N/A</v>
      </c>
      <c r="BG28" s="157" t="e">
        <f>#N/A</f>
        <v>#N/A</v>
      </c>
      <c r="BH28" s="157" t="e">
        <f>#N/A</f>
        <v>#N/A</v>
      </c>
      <c r="BI28" s="157" t="e">
        <f>#N/A</f>
        <v>#N/A</v>
      </c>
      <c r="BJ28" s="157" t="e">
        <f>#N/A</f>
        <v>#N/A</v>
      </c>
      <c r="BK28" s="157" t="e">
        <f>#N/A</f>
        <v>#N/A</v>
      </c>
    </row>
    <row r="29" spans="1:63" x14ac:dyDescent="0.25">
      <c r="A29" s="152">
        <v>39448</v>
      </c>
      <c r="B29" t="s">
        <v>258</v>
      </c>
      <c r="C29">
        <v>2008</v>
      </c>
      <c r="D29" s="153">
        <v>101.602006448935</v>
      </c>
      <c r="E29" s="153">
        <v>102.02549279385499</v>
      </c>
      <c r="F29" s="153">
        <v>101.359562387317</v>
      </c>
      <c r="G29" s="153">
        <v>101.382932785664</v>
      </c>
      <c r="H29" s="153">
        <v>103.065682427811</v>
      </c>
      <c r="I29" s="153">
        <v>100.23792886627</v>
      </c>
      <c r="J29" s="154">
        <v>100.898236835112</v>
      </c>
      <c r="K29" s="154"/>
      <c r="L29" s="154"/>
      <c r="M29" s="154">
        <v>100.179415495689</v>
      </c>
      <c r="N29" s="154">
        <v>103.329643964723</v>
      </c>
      <c r="O29" s="154">
        <v>99.6911891836329</v>
      </c>
      <c r="P29" s="155">
        <v>5011.4920808816696</v>
      </c>
      <c r="Q29" s="155">
        <v>5011.4920808816696</v>
      </c>
      <c r="R29" s="155">
        <v>5011.4920808816696</v>
      </c>
      <c r="S29" s="155">
        <v>6034.4368791302004</v>
      </c>
      <c r="T29" s="155">
        <v>4886.3841116735402</v>
      </c>
      <c r="U29" s="155">
        <v>4589.36510874743</v>
      </c>
      <c r="V29" s="154">
        <v>54.38</v>
      </c>
      <c r="W29" s="154">
        <v>66.849999999999994</v>
      </c>
      <c r="X29" s="154">
        <v>53.22</v>
      </c>
      <c r="Y29" s="154">
        <v>53.56</v>
      </c>
      <c r="Z29" s="154">
        <v>53.78</v>
      </c>
      <c r="AA29" s="154">
        <v>54.18</v>
      </c>
      <c r="AB29" s="154">
        <v>5.8336666666666703</v>
      </c>
      <c r="AC29" s="156">
        <v>6.9827910075912301E-3</v>
      </c>
      <c r="AD29" s="154">
        <v>96.931843791249506</v>
      </c>
      <c r="AE29" s="154">
        <v>96.931843791249506</v>
      </c>
      <c r="AF29" s="154">
        <v>96.931843791249506</v>
      </c>
      <c r="AG29" s="154">
        <v>98.004582758858902</v>
      </c>
      <c r="AH29" s="154">
        <v>96.227771522628402</v>
      </c>
      <c r="AI29" s="154">
        <v>96.448509144103596</v>
      </c>
      <c r="AJ29" s="154">
        <v>99.3015293312029</v>
      </c>
      <c r="AK29" s="154">
        <v>98.872249953780695</v>
      </c>
      <c r="AL29" s="154">
        <v>99.546411035772707</v>
      </c>
      <c r="AM29" s="154">
        <v>100.591604845525</v>
      </c>
      <c r="AN29" s="154">
        <v>97.163504968382995</v>
      </c>
      <c r="AO29" s="154">
        <v>100.175649440695</v>
      </c>
      <c r="AP29" s="154">
        <v>96.051583932166395</v>
      </c>
      <c r="AQ29" s="154">
        <v>94.900357361321298</v>
      </c>
      <c r="AR29" s="154"/>
      <c r="AS29" s="154"/>
      <c r="AT29" s="154">
        <v>95.589571525791399</v>
      </c>
      <c r="AU29" s="154">
        <v>94.917420369790904</v>
      </c>
      <c r="AV29" s="154">
        <v>94.629108505443398</v>
      </c>
      <c r="AW29" s="154">
        <v>99.899566309061896</v>
      </c>
      <c r="AX29" s="154"/>
      <c r="AY29" s="154"/>
      <c r="AZ29" s="154">
        <v>101.31937271105301</v>
      </c>
      <c r="BA29" s="154">
        <v>97.556458897922298</v>
      </c>
      <c r="BB29" s="154">
        <v>100.855135434964</v>
      </c>
      <c r="BC29" s="154">
        <v>94.128783815059194</v>
      </c>
      <c r="BE29" s="157" t="e">
        <f>#N/A</f>
        <v>#N/A</v>
      </c>
      <c r="BF29" s="157" t="e">
        <f>#N/A</f>
        <v>#N/A</v>
      </c>
      <c r="BG29" s="157" t="e">
        <f>#N/A</f>
        <v>#N/A</v>
      </c>
      <c r="BH29" s="157" t="e">
        <f>#N/A</f>
        <v>#N/A</v>
      </c>
      <c r="BI29" s="157" t="e">
        <f>#N/A</f>
        <v>#N/A</v>
      </c>
      <c r="BJ29" s="157" t="e">
        <f>#N/A</f>
        <v>#N/A</v>
      </c>
      <c r="BK29" s="157" t="e">
        <f>#N/A</f>
        <v>#N/A</v>
      </c>
    </row>
    <row r="30" spans="1:63" x14ac:dyDescent="0.25">
      <c r="A30" s="152">
        <v>39539</v>
      </c>
      <c r="B30" t="s">
        <v>259</v>
      </c>
      <c r="C30">
        <v>2008</v>
      </c>
      <c r="D30" s="153">
        <v>98.845355623145593</v>
      </c>
      <c r="E30" s="153">
        <v>98.369931174417403</v>
      </c>
      <c r="F30" s="153">
        <v>99.133877119222902</v>
      </c>
      <c r="G30" s="153">
        <v>98.172988699777605</v>
      </c>
      <c r="H30" s="153">
        <v>99.522837471924703</v>
      </c>
      <c r="I30" s="153">
        <v>99.663972765333995</v>
      </c>
      <c r="J30" s="154">
        <v>100.224096820873</v>
      </c>
      <c r="K30" s="154"/>
      <c r="L30" s="154"/>
      <c r="M30" s="154">
        <v>99.643299961576702</v>
      </c>
      <c r="N30" s="154">
        <v>102.035874110739</v>
      </c>
      <c r="O30" s="154">
        <v>99.297484073047897</v>
      </c>
      <c r="P30" s="155">
        <v>5119.0191130408803</v>
      </c>
      <c r="Q30" s="155">
        <v>5119.0191130408803</v>
      </c>
      <c r="R30" s="155">
        <v>5119.0191130408803</v>
      </c>
      <c r="S30" s="155">
        <v>6109.5702800133604</v>
      </c>
      <c r="T30" s="155">
        <v>5028.5701303278202</v>
      </c>
      <c r="U30" s="155">
        <v>4705.8118426746796</v>
      </c>
      <c r="V30" s="154">
        <v>54.7</v>
      </c>
      <c r="W30" s="154">
        <v>67.849999999999994</v>
      </c>
      <c r="X30" s="154">
        <v>53.25</v>
      </c>
      <c r="Y30" s="154">
        <v>53.65</v>
      </c>
      <c r="Z30" s="154">
        <v>54.91</v>
      </c>
      <c r="AA30" s="154">
        <v>53.53</v>
      </c>
      <c r="AB30" s="154">
        <v>6.3946666666666703</v>
      </c>
      <c r="AC30" s="156">
        <v>7.2886423448797E-3</v>
      </c>
      <c r="AD30" s="154">
        <v>99.011622291619702</v>
      </c>
      <c r="AE30" s="154">
        <v>99.011622291619702</v>
      </c>
      <c r="AF30" s="154">
        <v>99.011622291619702</v>
      </c>
      <c r="AG30" s="154">
        <v>99.224815524947601</v>
      </c>
      <c r="AH30" s="154">
        <v>99.027846875707795</v>
      </c>
      <c r="AI30" s="154">
        <v>98.895713412200706</v>
      </c>
      <c r="AJ30" s="154">
        <v>99.885870805752106</v>
      </c>
      <c r="AK30" s="154">
        <v>100.35126640783901</v>
      </c>
      <c r="AL30" s="154">
        <v>99.60252513444</v>
      </c>
      <c r="AM30" s="154">
        <v>100.76063480139</v>
      </c>
      <c r="AN30" s="154">
        <v>99.205058717253806</v>
      </c>
      <c r="AO30" s="154">
        <v>98.973837478043805</v>
      </c>
      <c r="AP30" s="154">
        <v>100.258713339647</v>
      </c>
      <c r="AQ30" s="154">
        <v>96.355558417307904</v>
      </c>
      <c r="AR30" s="154"/>
      <c r="AS30" s="154"/>
      <c r="AT30" s="154">
        <v>96.825963524218906</v>
      </c>
      <c r="AU30" s="154">
        <v>96.363099718315198</v>
      </c>
      <c r="AV30" s="154">
        <v>96.168804282129599</v>
      </c>
      <c r="AW30" s="154">
        <v>100.082173019859</v>
      </c>
      <c r="AX30" s="154"/>
      <c r="AY30" s="154"/>
      <c r="AZ30" s="154">
        <v>101.13156164898101</v>
      </c>
      <c r="BA30" s="154">
        <v>98.306233062330605</v>
      </c>
      <c r="BB30" s="154">
        <v>100.850513081261</v>
      </c>
      <c r="BC30" s="154">
        <v>96.059634498596395</v>
      </c>
      <c r="BE30" s="157" t="e">
        <f>#N/A</f>
        <v>#N/A</v>
      </c>
      <c r="BF30" s="157" t="e">
        <f>#N/A</f>
        <v>#N/A</v>
      </c>
      <c r="BG30" s="157" t="e">
        <f>#N/A</f>
        <v>#N/A</v>
      </c>
      <c r="BH30" s="157" t="e">
        <f>#N/A</f>
        <v>#N/A</v>
      </c>
      <c r="BI30" s="157" t="e">
        <f>#N/A</f>
        <v>#N/A</v>
      </c>
      <c r="BJ30" s="157" t="e">
        <f>#N/A</f>
        <v>#N/A</v>
      </c>
      <c r="BK30" s="157" t="e">
        <f>#N/A</f>
        <v>#N/A</v>
      </c>
    </row>
    <row r="31" spans="1:63" x14ac:dyDescent="0.25">
      <c r="A31" s="152">
        <v>39630</v>
      </c>
      <c r="B31" t="s">
        <v>260</v>
      </c>
      <c r="C31">
        <v>2008</v>
      </c>
      <c r="D31" s="153">
        <v>97.512057815589102</v>
      </c>
      <c r="E31" s="153">
        <v>96.934761761503395</v>
      </c>
      <c r="F31" s="153">
        <v>97.838589266810104</v>
      </c>
      <c r="G31" s="153">
        <v>97.471968727990102</v>
      </c>
      <c r="H31" s="153">
        <v>96.633331576833399</v>
      </c>
      <c r="I31" s="153">
        <v>98.850587119886796</v>
      </c>
      <c r="J31" s="154">
        <v>99.782320008889002</v>
      </c>
      <c r="K31" s="154">
        <v>99.726076892897396</v>
      </c>
      <c r="L31" s="154">
        <v>99.818899339173001</v>
      </c>
      <c r="M31" s="154">
        <v>99.373694414114496</v>
      </c>
      <c r="N31" s="154">
        <v>100.737510613943</v>
      </c>
      <c r="O31" s="154">
        <v>99.527335055037497</v>
      </c>
      <c r="P31" s="155">
        <v>5200.2469639599103</v>
      </c>
      <c r="Q31" s="155">
        <v>5200.2469639599103</v>
      </c>
      <c r="R31" s="155">
        <v>5200.2469639599103</v>
      </c>
      <c r="S31" s="155">
        <v>6154.9290066875201</v>
      </c>
      <c r="T31" s="155">
        <v>5128.2137670457096</v>
      </c>
      <c r="U31" s="155">
        <v>4802.9139385005201</v>
      </c>
      <c r="V31" s="154">
        <v>55.71</v>
      </c>
      <c r="W31" s="154">
        <v>69.180000000000007</v>
      </c>
      <c r="X31" s="154">
        <v>54.21</v>
      </c>
      <c r="Y31" s="154">
        <v>53.84</v>
      </c>
      <c r="Z31" s="154">
        <v>57.04</v>
      </c>
      <c r="AA31" s="154">
        <v>54.48</v>
      </c>
      <c r="AB31" s="154">
        <v>6.5413333333333297</v>
      </c>
      <c r="AC31" s="156">
        <v>7.3694652012201E-3</v>
      </c>
      <c r="AD31" s="154">
        <v>100.582724316667</v>
      </c>
      <c r="AE31" s="154">
        <v>100.582724316667</v>
      </c>
      <c r="AF31" s="154">
        <v>100.582724316667</v>
      </c>
      <c r="AG31" s="154">
        <v>99.961481293637206</v>
      </c>
      <c r="AH31" s="154">
        <v>100.99013327985401</v>
      </c>
      <c r="AI31" s="154">
        <v>100.936377459461</v>
      </c>
      <c r="AJ31" s="154">
        <v>101.730198584798</v>
      </c>
      <c r="AK31" s="154">
        <v>102.318358291736</v>
      </c>
      <c r="AL31" s="154">
        <v>101.39817629179301</v>
      </c>
      <c r="AM31" s="154">
        <v>101.117475819326</v>
      </c>
      <c r="AN31" s="154">
        <v>103.053297199639</v>
      </c>
      <c r="AO31" s="154">
        <v>100.730331884996</v>
      </c>
      <c r="AP31" s="154">
        <v>101.370469850901</v>
      </c>
      <c r="AQ31" s="154">
        <v>98.213193393644801</v>
      </c>
      <c r="AR31" s="154">
        <v>98.213193393644801</v>
      </c>
      <c r="AS31" s="154">
        <v>98.213193393644801</v>
      </c>
      <c r="AT31" s="154">
        <v>98.452118490968701</v>
      </c>
      <c r="AU31" s="154">
        <v>98.218464989437607</v>
      </c>
      <c r="AV31" s="154">
        <v>98.119537604154999</v>
      </c>
      <c r="AW31" s="154">
        <v>100.31043140835401</v>
      </c>
      <c r="AX31" s="154">
        <v>100.362359031244</v>
      </c>
      <c r="AY31" s="154">
        <v>100.275894318448</v>
      </c>
      <c r="AZ31" s="154">
        <v>100.94375058691</v>
      </c>
      <c r="BA31" s="154">
        <v>99.390243902438996</v>
      </c>
      <c r="BB31" s="154">
        <v>100.480724785061</v>
      </c>
      <c r="BC31" s="154">
        <v>98.140804585264107</v>
      </c>
      <c r="BE31" s="157" t="e">
        <f>#N/A</f>
        <v>#N/A</v>
      </c>
      <c r="BF31" s="157" t="e">
        <f>#N/A</f>
        <v>#N/A</v>
      </c>
      <c r="BG31" s="157" t="e">
        <f>#N/A</f>
        <v>#N/A</v>
      </c>
      <c r="BH31" s="157" t="e">
        <f>#N/A</f>
        <v>#N/A</v>
      </c>
      <c r="BI31" s="157" t="e">
        <f>#N/A</f>
        <v>#N/A</v>
      </c>
      <c r="BJ31" s="157" t="e">
        <f>#N/A</f>
        <v>#N/A</v>
      </c>
      <c r="BK31" s="157" t="e">
        <f>#N/A</f>
        <v>#N/A</v>
      </c>
    </row>
    <row r="32" spans="1:63" x14ac:dyDescent="0.25">
      <c r="A32" s="152">
        <v>39722</v>
      </c>
      <c r="B32" t="s">
        <v>261</v>
      </c>
      <c r="C32">
        <v>2008</v>
      </c>
      <c r="D32" s="153">
        <v>102.040580112331</v>
      </c>
      <c r="E32" s="153">
        <v>102.66981427022399</v>
      </c>
      <c r="F32" s="153">
        <v>101.66797122665</v>
      </c>
      <c r="G32" s="153">
        <v>102.97210978656901</v>
      </c>
      <c r="H32" s="153">
        <v>100.778148523431</v>
      </c>
      <c r="I32" s="153">
        <v>101.247511248509</v>
      </c>
      <c r="J32" s="154">
        <v>100</v>
      </c>
      <c r="K32" s="154">
        <v>100</v>
      </c>
      <c r="L32" s="154">
        <v>100</v>
      </c>
      <c r="M32" s="154">
        <v>100</v>
      </c>
      <c r="N32" s="154">
        <v>100</v>
      </c>
      <c r="O32" s="154">
        <v>100</v>
      </c>
      <c r="P32" s="155">
        <v>5349.7195256920704</v>
      </c>
      <c r="Q32" s="155">
        <v>5349.7195256920704</v>
      </c>
      <c r="R32" s="155">
        <v>5349.7195256920704</v>
      </c>
      <c r="S32" s="155">
        <v>6330.2667112547097</v>
      </c>
      <c r="T32" s="155">
        <v>5268.5737443176904</v>
      </c>
      <c r="U32" s="155">
        <v>4935.3401064672498</v>
      </c>
      <c r="V32" s="154">
        <v>54.26</v>
      </c>
      <c r="W32" s="154">
        <v>66.569999999999993</v>
      </c>
      <c r="X32" s="154">
        <v>53.17</v>
      </c>
      <c r="Y32" s="154">
        <v>51.93</v>
      </c>
      <c r="Z32" s="154">
        <v>55.67</v>
      </c>
      <c r="AA32" s="154">
        <v>54.15</v>
      </c>
      <c r="AB32" s="154">
        <v>6.6660000000000004</v>
      </c>
      <c r="AC32" s="156">
        <v>7.4384387012682296E-3</v>
      </c>
      <c r="AD32" s="154">
        <v>103.47380960046399</v>
      </c>
      <c r="AE32" s="154">
        <v>103.47380960046399</v>
      </c>
      <c r="AF32" s="154">
        <v>103.47380960046399</v>
      </c>
      <c r="AG32" s="154">
        <v>102.80912042255601</v>
      </c>
      <c r="AH32" s="154">
        <v>103.75424832181</v>
      </c>
      <c r="AI32" s="154">
        <v>103.719399984235</v>
      </c>
      <c r="AJ32" s="154">
        <v>99.082401278247005</v>
      </c>
      <c r="AK32" s="154">
        <v>98.458125346644493</v>
      </c>
      <c r="AL32" s="154">
        <v>99.452887537993902</v>
      </c>
      <c r="AM32" s="154">
        <v>97.530284533759001</v>
      </c>
      <c r="AN32" s="154">
        <v>100.578139114725</v>
      </c>
      <c r="AO32" s="154">
        <v>100.12018119626499</v>
      </c>
      <c r="AP32" s="154">
        <v>102.319232877285</v>
      </c>
      <c r="AQ32" s="154">
        <v>100</v>
      </c>
      <c r="AR32" s="154">
        <v>100</v>
      </c>
      <c r="AS32" s="154">
        <v>100</v>
      </c>
      <c r="AT32" s="154">
        <v>100</v>
      </c>
      <c r="AU32" s="154">
        <v>100</v>
      </c>
      <c r="AV32" s="154">
        <v>100</v>
      </c>
      <c r="AW32" s="154">
        <v>100</v>
      </c>
      <c r="AX32" s="154">
        <v>100</v>
      </c>
      <c r="AY32" s="154">
        <v>100</v>
      </c>
      <c r="AZ32" s="154">
        <v>100</v>
      </c>
      <c r="BA32" s="154">
        <v>100</v>
      </c>
      <c r="BB32" s="154">
        <v>100</v>
      </c>
      <c r="BC32" s="154">
        <v>100</v>
      </c>
      <c r="BE32" s="157" t="e">
        <f>#N/A</f>
        <v>#N/A</v>
      </c>
      <c r="BF32" s="157" t="e">
        <f>#N/A</f>
        <v>#N/A</v>
      </c>
      <c r="BG32" s="157" t="e">
        <f>#N/A</f>
        <v>#N/A</v>
      </c>
      <c r="BH32" s="157" t="e">
        <f>#N/A</f>
        <v>#N/A</v>
      </c>
      <c r="BI32" s="157" t="e">
        <f>#N/A</f>
        <v>#N/A</v>
      </c>
      <c r="BJ32" s="157" t="e">
        <f>#N/A</f>
        <v>#N/A</v>
      </c>
      <c r="BK32" s="157" t="e">
        <f>#N/A</f>
        <v>#N/A</v>
      </c>
    </row>
    <row r="33" spans="1:63" x14ac:dyDescent="0.25">
      <c r="A33" s="152">
        <v>39814</v>
      </c>
      <c r="B33" t="s">
        <v>262</v>
      </c>
      <c r="C33">
        <v>2009</v>
      </c>
      <c r="D33" s="153">
        <v>100.280636947639</v>
      </c>
      <c r="E33" s="153">
        <v>98.554304701274603</v>
      </c>
      <c r="F33" s="153">
        <v>101.299598275405</v>
      </c>
      <c r="G33" s="153">
        <v>102.634509838855</v>
      </c>
      <c r="H33" s="153">
        <v>98.625788049036501</v>
      </c>
      <c r="I33" s="153">
        <v>97.325580099888398</v>
      </c>
      <c r="J33" s="154">
        <v>99.669657624676105</v>
      </c>
      <c r="K33" s="154">
        <v>99.132202976854799</v>
      </c>
      <c r="L33" s="154">
        <v>99.985008972022101</v>
      </c>
      <c r="M33" s="154">
        <v>100.31289426329801</v>
      </c>
      <c r="N33" s="154">
        <v>98.890026405306301</v>
      </c>
      <c r="O33" s="154">
        <v>99.271912808404593</v>
      </c>
      <c r="P33" s="155">
        <v>5294.4579549848604</v>
      </c>
      <c r="Q33" s="155">
        <v>5294.4579549848604</v>
      </c>
      <c r="R33" s="155">
        <v>5294.4579549848604</v>
      </c>
      <c r="S33" s="155">
        <v>6365.1011938998899</v>
      </c>
      <c r="T33" s="155">
        <v>5136.6759971826104</v>
      </c>
      <c r="U33" s="155">
        <v>4851.0352138407998</v>
      </c>
      <c r="V33" s="154">
        <v>54.05</v>
      </c>
      <c r="W33" s="154">
        <v>67.89</v>
      </c>
      <c r="X33" s="154">
        <v>52.24</v>
      </c>
      <c r="Y33" s="154">
        <v>51.82</v>
      </c>
      <c r="Z33" s="154">
        <v>54.86</v>
      </c>
      <c r="AA33" s="154">
        <v>54.77</v>
      </c>
      <c r="AB33" s="154">
        <v>6.8126666666666704</v>
      </c>
      <c r="AC33" s="156">
        <v>7.5199024183587697E-3</v>
      </c>
      <c r="AD33" s="154">
        <v>102.404945108013</v>
      </c>
      <c r="AE33" s="154">
        <v>102.404945108013</v>
      </c>
      <c r="AF33" s="154">
        <v>102.404945108013</v>
      </c>
      <c r="AG33" s="154">
        <v>103.37486317629499</v>
      </c>
      <c r="AH33" s="154">
        <v>101.156780340252</v>
      </c>
      <c r="AI33" s="154">
        <v>101.947677531411</v>
      </c>
      <c r="AJ33" s="154">
        <v>98.698927185574107</v>
      </c>
      <c r="AK33" s="154">
        <v>100.41042706600101</v>
      </c>
      <c r="AL33" s="154">
        <v>97.713350479307906</v>
      </c>
      <c r="AM33" s="154">
        <v>97.323692365480298</v>
      </c>
      <c r="AN33" s="154">
        <v>99.114724480578204</v>
      </c>
      <c r="AO33" s="154">
        <v>101.26652491448699</v>
      </c>
      <c r="AP33" s="154">
        <v>103.439804730437</v>
      </c>
      <c r="AQ33" s="154">
        <v>101.36827532919099</v>
      </c>
      <c r="AR33" s="154">
        <v>101.36827532919099</v>
      </c>
      <c r="AS33" s="154">
        <v>101.36827532919099</v>
      </c>
      <c r="AT33" s="154">
        <v>101.342570104359</v>
      </c>
      <c r="AU33" s="154">
        <v>101.232252204406</v>
      </c>
      <c r="AV33" s="154">
        <v>101.37479209682699</v>
      </c>
      <c r="AW33" s="154">
        <v>99.849349463592802</v>
      </c>
      <c r="AX33" s="154">
        <v>100.384544278055</v>
      </c>
      <c r="AY33" s="154">
        <v>99.541734860883807</v>
      </c>
      <c r="AZ33" s="154">
        <v>99.183021879988701</v>
      </c>
      <c r="BA33" s="154">
        <v>100.487804878049</v>
      </c>
      <c r="BB33" s="154">
        <v>100.272718868448</v>
      </c>
      <c r="BC33" s="154">
        <v>101.847055199568</v>
      </c>
      <c r="BE33" s="157" t="e">
        <f>#N/A</f>
        <v>#N/A</v>
      </c>
      <c r="BF33" s="157" t="e">
        <f>#N/A</f>
        <v>#N/A</v>
      </c>
      <c r="BG33" s="157" t="e">
        <f>#N/A</f>
        <v>#N/A</v>
      </c>
      <c r="BH33" s="157" t="e">
        <f>#N/A</f>
        <v>#N/A</v>
      </c>
      <c r="BI33" s="157" t="e">
        <f>#N/A</f>
        <v>#N/A</v>
      </c>
      <c r="BJ33" s="157" t="e">
        <f>#N/A</f>
        <v>#N/A</v>
      </c>
      <c r="BK33" s="157" t="e">
        <f>#N/A</f>
        <v>#N/A</v>
      </c>
    </row>
    <row r="34" spans="1:63" x14ac:dyDescent="0.25">
      <c r="A34" s="152">
        <v>39904</v>
      </c>
      <c r="B34" t="s">
        <v>263</v>
      </c>
      <c r="C34">
        <v>2009</v>
      </c>
      <c r="D34" s="153">
        <v>103.617737639097</v>
      </c>
      <c r="E34" s="153">
        <v>99.567853345483698</v>
      </c>
      <c r="F34" s="153">
        <v>106.086462205472</v>
      </c>
      <c r="G34" s="153">
        <v>105.7440829251</v>
      </c>
      <c r="H34" s="153">
        <v>101.542368370706</v>
      </c>
      <c r="I34" s="153">
        <v>101.497084353218</v>
      </c>
      <c r="J34" s="154">
        <v>100.862753128664</v>
      </c>
      <c r="K34" s="154">
        <v>99.431683519621402</v>
      </c>
      <c r="L34" s="154">
        <v>101.723155243584</v>
      </c>
      <c r="M34" s="154">
        <v>102.205667819628</v>
      </c>
      <c r="N34" s="154">
        <v>99.394909130001807</v>
      </c>
      <c r="O34" s="154">
        <v>99.730190705375506</v>
      </c>
      <c r="P34" s="155">
        <v>5323.4203444518898</v>
      </c>
      <c r="Q34" s="155">
        <v>5323.4203444518898</v>
      </c>
      <c r="R34" s="155">
        <v>5323.4203444518898</v>
      </c>
      <c r="S34" s="155">
        <v>6343.4976338987299</v>
      </c>
      <c r="T34" s="155">
        <v>5203.4170362680097</v>
      </c>
      <c r="U34" s="155">
        <v>4896.2764377284102</v>
      </c>
      <c r="V34" s="154">
        <v>52.17</v>
      </c>
      <c r="W34" s="154">
        <v>67.02</v>
      </c>
      <c r="X34" s="154">
        <v>49.75</v>
      </c>
      <c r="Y34" s="154">
        <v>49.72</v>
      </c>
      <c r="Z34" s="154">
        <v>53.54</v>
      </c>
      <c r="AA34" s="154">
        <v>52.58</v>
      </c>
      <c r="AB34" s="154">
        <v>6.9226666666666699</v>
      </c>
      <c r="AC34" s="156">
        <v>7.5812235115990702E-3</v>
      </c>
      <c r="AD34" s="154">
        <v>102.96513312514099</v>
      </c>
      <c r="AE34" s="154">
        <v>102.96513312514099</v>
      </c>
      <c r="AF34" s="154">
        <v>102.96513312514099</v>
      </c>
      <c r="AG34" s="154">
        <v>103.02400228795899</v>
      </c>
      <c r="AH34" s="154">
        <v>102.471114480491</v>
      </c>
      <c r="AI34" s="154">
        <v>102.898451438568</v>
      </c>
      <c r="AJ34" s="154">
        <v>95.265921022597595</v>
      </c>
      <c r="AK34" s="154">
        <v>99.123682750970602</v>
      </c>
      <c r="AL34" s="154">
        <v>93.055880289922797</v>
      </c>
      <c r="AM34" s="154">
        <v>93.379660061977702</v>
      </c>
      <c r="AN34" s="154">
        <v>96.729900632339707</v>
      </c>
      <c r="AO34" s="154">
        <v>97.217343071091804</v>
      </c>
      <c r="AP34" s="154">
        <v>104.283305291714</v>
      </c>
      <c r="AQ34" s="154">
        <v>102.35665303757099</v>
      </c>
      <c r="AR34" s="154">
        <v>102.35665303757099</v>
      </c>
      <c r="AS34" s="154">
        <v>102.35665303757099</v>
      </c>
      <c r="AT34" s="154">
        <v>102.292366795112</v>
      </c>
      <c r="AU34" s="154">
        <v>102.093069105602</v>
      </c>
      <c r="AV34" s="154">
        <v>102.375476603419</v>
      </c>
      <c r="AW34" s="154">
        <v>98.694362017804195</v>
      </c>
      <c r="AX34" s="154">
        <v>100.07764836383799</v>
      </c>
      <c r="AY34" s="154">
        <v>97.905073649754499</v>
      </c>
      <c r="AZ34" s="154">
        <v>97.337778195135698</v>
      </c>
      <c r="BA34" s="154">
        <v>99.869015356820199</v>
      </c>
      <c r="BB34" s="154">
        <v>99.833595266709807</v>
      </c>
      <c r="BC34" s="154">
        <v>102.853203187584</v>
      </c>
      <c r="BE34" s="157" t="e">
        <f>#N/A</f>
        <v>#N/A</v>
      </c>
      <c r="BF34" s="157" t="e">
        <f>#N/A</f>
        <v>#N/A</v>
      </c>
      <c r="BG34" s="157" t="e">
        <f>#N/A</f>
        <v>#N/A</v>
      </c>
      <c r="BH34" s="157" t="e">
        <f>#N/A</f>
        <v>#N/A</v>
      </c>
      <c r="BI34" s="157" t="e">
        <f>#N/A</f>
        <v>#N/A</v>
      </c>
      <c r="BJ34" s="157" t="e">
        <f>#N/A</f>
        <v>#N/A</v>
      </c>
      <c r="BK34" s="157" t="e">
        <f>#N/A</f>
        <v>#N/A</v>
      </c>
    </row>
    <row r="35" spans="1:63" x14ac:dyDescent="0.25">
      <c r="A35" s="152">
        <v>39995</v>
      </c>
      <c r="B35" t="s">
        <v>264</v>
      </c>
      <c r="C35">
        <v>2009</v>
      </c>
      <c r="D35" s="153">
        <v>102.65537424610601</v>
      </c>
      <c r="E35" s="153">
        <v>97.972458684492096</v>
      </c>
      <c r="F35" s="153">
        <v>105.542118605767</v>
      </c>
      <c r="G35" s="153">
        <v>105.150518940193</v>
      </c>
      <c r="H35" s="153">
        <v>99.728641340780499</v>
      </c>
      <c r="I35" s="153">
        <v>100.486134765488</v>
      </c>
      <c r="J35" s="154">
        <v>102.148582236293</v>
      </c>
      <c r="K35" s="154">
        <v>99.691107750368602</v>
      </c>
      <c r="L35" s="154">
        <v>103.649037578324</v>
      </c>
      <c r="M35" s="154">
        <v>104.12530537267899</v>
      </c>
      <c r="N35" s="154">
        <v>100.168736570989</v>
      </c>
      <c r="O35" s="154">
        <v>100.13907761677601</v>
      </c>
      <c r="P35" s="155">
        <v>5263.4981593476896</v>
      </c>
      <c r="Q35" s="155">
        <v>5263.4981593476896</v>
      </c>
      <c r="R35" s="155">
        <v>5263.4981593476896</v>
      </c>
      <c r="S35" s="155">
        <v>6219.9610137782201</v>
      </c>
      <c r="T35" s="155">
        <v>5164.8384372758301</v>
      </c>
      <c r="U35" s="155">
        <v>4863.8780032179702</v>
      </c>
      <c r="V35" s="154">
        <v>51.22</v>
      </c>
      <c r="W35" s="154">
        <v>66.25</v>
      </c>
      <c r="X35" s="154">
        <v>48.64</v>
      </c>
      <c r="Y35" s="154">
        <v>48.23</v>
      </c>
      <c r="Z35" s="154">
        <v>53.23</v>
      </c>
      <c r="AA35" s="154">
        <v>51.9</v>
      </c>
      <c r="AB35" s="154">
        <v>7.1463333333333301</v>
      </c>
      <c r="AC35" s="156">
        <v>7.7064913265965599E-3</v>
      </c>
      <c r="AD35" s="154">
        <v>101.806123434532</v>
      </c>
      <c r="AE35" s="154">
        <v>101.806123434532</v>
      </c>
      <c r="AF35" s="154">
        <v>101.806123434532</v>
      </c>
      <c r="AG35" s="154">
        <v>101.01765850595299</v>
      </c>
      <c r="AH35" s="154">
        <v>101.71138447878801</v>
      </c>
      <c r="AI35" s="154">
        <v>102.217577149186</v>
      </c>
      <c r="AJ35" s="154">
        <v>93.531157270029695</v>
      </c>
      <c r="AK35" s="154">
        <v>97.984840081345894</v>
      </c>
      <c r="AL35" s="154">
        <v>90.979658639233094</v>
      </c>
      <c r="AM35" s="154">
        <v>90.581275237111498</v>
      </c>
      <c r="AN35" s="154">
        <v>96.169828364950305</v>
      </c>
      <c r="AO35" s="154">
        <v>95.960062864010297</v>
      </c>
      <c r="AP35" s="154">
        <v>106.006423172967</v>
      </c>
      <c r="AQ35" s="154">
        <v>102.66250281703699</v>
      </c>
      <c r="AR35" s="154">
        <v>102.66250281703699</v>
      </c>
      <c r="AS35" s="154">
        <v>102.66250281703699</v>
      </c>
      <c r="AT35" s="154">
        <v>102.55641109819101</v>
      </c>
      <c r="AU35" s="154">
        <v>102.273381905335</v>
      </c>
      <c r="AV35" s="154">
        <v>102.69577652584999</v>
      </c>
      <c r="AW35" s="154">
        <v>96.644601689112093</v>
      </c>
      <c r="AX35" s="154">
        <v>98.994268811240502</v>
      </c>
      <c r="AY35" s="154">
        <v>95.300444236614496</v>
      </c>
      <c r="AZ35" s="154">
        <v>94.703728049582097</v>
      </c>
      <c r="BA35" s="154">
        <v>98.148148148148195</v>
      </c>
      <c r="BB35" s="154">
        <v>98.641028011463405</v>
      </c>
      <c r="BC35" s="154">
        <v>104.01219151810101</v>
      </c>
      <c r="BE35" s="157" t="e">
        <f>#N/A</f>
        <v>#N/A</v>
      </c>
      <c r="BF35" s="157" t="e">
        <f>#N/A</f>
        <v>#N/A</v>
      </c>
      <c r="BG35" s="157" t="e">
        <f>#N/A</f>
        <v>#N/A</v>
      </c>
      <c r="BH35" s="157" t="e">
        <f>#N/A</f>
        <v>#N/A</v>
      </c>
      <c r="BI35" s="157" t="e">
        <f>#N/A</f>
        <v>#N/A</v>
      </c>
      <c r="BJ35" s="157" t="e">
        <f>#N/A</f>
        <v>#N/A</v>
      </c>
      <c r="BK35" s="157" t="e">
        <f>#N/A</f>
        <v>#N/A</v>
      </c>
    </row>
    <row r="36" spans="1:63" x14ac:dyDescent="0.25">
      <c r="A36" s="152">
        <v>40087</v>
      </c>
      <c r="B36" t="s">
        <v>265</v>
      </c>
      <c r="C36">
        <v>2009</v>
      </c>
      <c r="D36" s="153">
        <v>106.21805037801199</v>
      </c>
      <c r="E36" s="153">
        <v>104.146738459592</v>
      </c>
      <c r="F36" s="153">
        <v>107.438426851323</v>
      </c>
      <c r="G36" s="153">
        <v>107.080565473457</v>
      </c>
      <c r="H36" s="153">
        <v>103.598166506708</v>
      </c>
      <c r="I36" s="153">
        <v>106.825170754749</v>
      </c>
      <c r="J36" s="154">
        <v>103.192949802713</v>
      </c>
      <c r="K36" s="154">
        <v>100.060338797711</v>
      </c>
      <c r="L36" s="154">
        <v>105.091651484492</v>
      </c>
      <c r="M36" s="154">
        <v>105.152419294401</v>
      </c>
      <c r="N36" s="154">
        <v>100.87374106680799</v>
      </c>
      <c r="O36" s="154">
        <v>101.533492493336</v>
      </c>
      <c r="P36" s="155">
        <v>5335.0718804443804</v>
      </c>
      <c r="Q36" s="155">
        <v>5335.0718804443804</v>
      </c>
      <c r="R36" s="155">
        <v>5335.0718804443804</v>
      </c>
      <c r="S36" s="155">
        <v>6302.9720076516396</v>
      </c>
      <c r="T36" s="155">
        <v>5228.0825838885203</v>
      </c>
      <c r="U36" s="155">
        <v>4924.4043955020998</v>
      </c>
      <c r="V36" s="154">
        <v>50.35</v>
      </c>
      <c r="W36" s="154">
        <v>63.39</v>
      </c>
      <c r="X36" s="154">
        <v>48.6</v>
      </c>
      <c r="Y36" s="154">
        <v>48.16</v>
      </c>
      <c r="Z36" s="154">
        <v>52.05</v>
      </c>
      <c r="AA36" s="154">
        <v>49.6</v>
      </c>
      <c r="AB36" s="154">
        <v>7.09866666666667</v>
      </c>
      <c r="AC36" s="156">
        <v>7.6797301103412197E-3</v>
      </c>
      <c r="AD36" s="154">
        <v>103.19049612053701</v>
      </c>
      <c r="AE36" s="154">
        <v>103.19049612053701</v>
      </c>
      <c r="AF36" s="154">
        <v>103.19049612053701</v>
      </c>
      <c r="AG36" s="154">
        <v>102.36583033737899</v>
      </c>
      <c r="AH36" s="154">
        <v>102.95685416584099</v>
      </c>
      <c r="AI36" s="154">
        <v>103.48957886649301</v>
      </c>
      <c r="AJ36" s="154">
        <v>91.942478886099096</v>
      </c>
      <c r="AK36" s="154">
        <v>93.754853022739894</v>
      </c>
      <c r="AL36" s="154">
        <v>90.904839841010002</v>
      </c>
      <c r="AM36" s="154">
        <v>90.449807493661396</v>
      </c>
      <c r="AN36" s="154">
        <v>94.037940379403807</v>
      </c>
      <c r="AO36" s="154">
        <v>91.7074974577055</v>
      </c>
      <c r="AP36" s="154">
        <v>105.63831002072099</v>
      </c>
      <c r="AQ36" s="154">
        <v>102.59167444705599</v>
      </c>
      <c r="AR36" s="154">
        <v>102.59167444705599</v>
      </c>
      <c r="AS36" s="154">
        <v>102.59167444705599</v>
      </c>
      <c r="AT36" s="154">
        <v>102.44558857689699</v>
      </c>
      <c r="AU36" s="154">
        <v>102.074033366343</v>
      </c>
      <c r="AV36" s="154">
        <v>102.638321246415</v>
      </c>
      <c r="AW36" s="154">
        <v>94.859621091075098</v>
      </c>
      <c r="AX36" s="154">
        <v>97.818450730264402</v>
      </c>
      <c r="AY36" s="154">
        <v>93.163432312368499</v>
      </c>
      <c r="AZ36" s="154">
        <v>92.933608789557695</v>
      </c>
      <c r="BA36" s="154">
        <v>96.513098464318006</v>
      </c>
      <c r="BB36" s="154">
        <v>96.537857076823499</v>
      </c>
      <c r="BC36" s="154">
        <v>104.84196080396001</v>
      </c>
      <c r="BE36" s="157" t="e">
        <f>#N/A</f>
        <v>#N/A</v>
      </c>
      <c r="BF36" s="157" t="e">
        <f>#N/A</f>
        <v>#N/A</v>
      </c>
      <c r="BG36" s="157" t="e">
        <f>#N/A</f>
        <v>#N/A</v>
      </c>
      <c r="BH36" s="157" t="e">
        <f>#N/A</f>
        <v>#N/A</v>
      </c>
      <c r="BI36" s="157" t="e">
        <f>#N/A</f>
        <v>#N/A</v>
      </c>
      <c r="BJ36" s="157" t="e">
        <f>#N/A</f>
        <v>#N/A</v>
      </c>
      <c r="BK36" s="157" t="e">
        <f>#N/A</f>
        <v>#N/A</v>
      </c>
    </row>
    <row r="37" spans="1:63" x14ac:dyDescent="0.25">
      <c r="A37" s="152">
        <v>40179</v>
      </c>
      <c r="B37" t="s">
        <v>266</v>
      </c>
      <c r="C37">
        <v>2010</v>
      </c>
      <c r="D37" s="153">
        <v>107.074632667974</v>
      </c>
      <c r="E37" s="153">
        <v>104.387945897981</v>
      </c>
      <c r="F37" s="153">
        <v>108.794446951918</v>
      </c>
      <c r="G37" s="153">
        <v>112.289918650931</v>
      </c>
      <c r="H37" s="153">
        <v>103.178561459477</v>
      </c>
      <c r="I37" s="153">
        <v>102.62495817254801</v>
      </c>
      <c r="J37" s="154">
        <v>104.891448732797</v>
      </c>
      <c r="K37" s="154">
        <v>101.51874909688701</v>
      </c>
      <c r="L37" s="154">
        <v>106.96536365362</v>
      </c>
      <c r="M37" s="154">
        <v>107.56627149742</v>
      </c>
      <c r="N37" s="154">
        <v>102.011934419418</v>
      </c>
      <c r="O37" s="154">
        <v>102.85833701150101</v>
      </c>
      <c r="P37" s="155">
        <v>5251.1808212984897</v>
      </c>
      <c r="Q37" s="155">
        <v>5251.1808212984897</v>
      </c>
      <c r="R37" s="155">
        <v>5251.1808212984897</v>
      </c>
      <c r="S37" s="155">
        <v>6331.5540203278397</v>
      </c>
      <c r="T37" s="155">
        <v>5099.3185244131</v>
      </c>
      <c r="U37" s="155">
        <v>4802.0352712786498</v>
      </c>
      <c r="V37" s="154">
        <v>49.36</v>
      </c>
      <c r="W37" s="154">
        <v>62.5</v>
      </c>
      <c r="X37" s="154">
        <v>47.43</v>
      </c>
      <c r="Y37" s="154">
        <v>46.32</v>
      </c>
      <c r="Z37" s="154">
        <v>51.18</v>
      </c>
      <c r="AA37" s="154">
        <v>50.55</v>
      </c>
      <c r="AB37" s="154">
        <v>7.0436666666666703</v>
      </c>
      <c r="AC37" s="156">
        <v>7.6488952314190803E-3</v>
      </c>
      <c r="AD37" s="154">
        <v>101.567882553685</v>
      </c>
      <c r="AE37" s="154">
        <v>101.567882553685</v>
      </c>
      <c r="AF37" s="154">
        <v>101.567882553685</v>
      </c>
      <c r="AG37" s="154">
        <v>102.83002745847701</v>
      </c>
      <c r="AH37" s="154">
        <v>100.421098029535</v>
      </c>
      <c r="AI37" s="154">
        <v>100.917911693157</v>
      </c>
      <c r="AJ37" s="154">
        <v>90.134672449212502</v>
      </c>
      <c r="AK37" s="154">
        <v>92.438528378628206</v>
      </c>
      <c r="AL37" s="154">
        <v>88.716389992985697</v>
      </c>
      <c r="AM37" s="154">
        <v>86.994083951544695</v>
      </c>
      <c r="AN37" s="154">
        <v>92.466124661246596</v>
      </c>
      <c r="AO37" s="154">
        <v>93.463991864657501</v>
      </c>
      <c r="AP37" s="154">
        <v>105.21416171704</v>
      </c>
      <c r="AQ37" s="154">
        <v>102.382408808474</v>
      </c>
      <c r="AR37" s="154">
        <v>102.382408808474</v>
      </c>
      <c r="AS37" s="154">
        <v>102.382408808474</v>
      </c>
      <c r="AT37" s="154">
        <v>102.309379647442</v>
      </c>
      <c r="AU37" s="154">
        <v>101.890112788664</v>
      </c>
      <c r="AV37" s="154">
        <v>102.380879786851</v>
      </c>
      <c r="AW37" s="154">
        <v>92.718557406984701</v>
      </c>
      <c r="AX37" s="154">
        <v>95.825476058421202</v>
      </c>
      <c r="AY37" s="154">
        <v>90.914192190787901</v>
      </c>
      <c r="AZ37" s="154">
        <v>90.351206686073795</v>
      </c>
      <c r="BA37" s="154">
        <v>94.850948509485093</v>
      </c>
      <c r="BB37" s="154">
        <v>94.587223814366297</v>
      </c>
      <c r="BC37" s="154">
        <v>105.28555005061</v>
      </c>
      <c r="BE37" s="157" t="e">
        <f>#N/A</f>
        <v>#N/A</v>
      </c>
      <c r="BF37" s="157" t="e">
        <f>#N/A</f>
        <v>#N/A</v>
      </c>
      <c r="BG37" s="157" t="e">
        <f>#N/A</f>
        <v>#N/A</v>
      </c>
      <c r="BH37" s="157" t="e">
        <f>#N/A</f>
        <v>#N/A</v>
      </c>
      <c r="BI37" s="157" t="e">
        <f>#N/A</f>
        <v>#N/A</v>
      </c>
      <c r="BJ37" s="157" t="e">
        <f>#N/A</f>
        <v>#N/A</v>
      </c>
      <c r="BK37" s="157" t="e">
        <f>#N/A</f>
        <v>#N/A</v>
      </c>
    </row>
    <row r="38" spans="1:63" x14ac:dyDescent="0.25">
      <c r="A38" s="152">
        <v>40269</v>
      </c>
      <c r="B38" t="s">
        <v>267</v>
      </c>
      <c r="C38">
        <v>2010</v>
      </c>
      <c r="D38" s="153">
        <v>109.551986784498</v>
      </c>
      <c r="E38" s="153">
        <v>108.885815921844</v>
      </c>
      <c r="F38" s="153">
        <v>109.685622727511</v>
      </c>
      <c r="G38" s="153">
        <v>116.74208155598799</v>
      </c>
      <c r="H38" s="153">
        <v>103.67498779564301</v>
      </c>
      <c r="I38" s="153">
        <v>103.991102949481</v>
      </c>
      <c r="J38" s="154">
        <v>106.375011019147</v>
      </c>
      <c r="K38" s="154">
        <v>103.84823974097699</v>
      </c>
      <c r="L38" s="154">
        <v>107.86515378413</v>
      </c>
      <c r="M38" s="154">
        <v>110.315771155142</v>
      </c>
      <c r="N38" s="154">
        <v>102.545089275652</v>
      </c>
      <c r="O38" s="154">
        <v>103.481841660567</v>
      </c>
      <c r="P38" s="155">
        <v>5305.7765899489896</v>
      </c>
      <c r="Q38" s="155">
        <v>5305.7765899489896</v>
      </c>
      <c r="R38" s="155">
        <v>5305.7765899489896</v>
      </c>
      <c r="S38" s="155">
        <v>6340.9819365057901</v>
      </c>
      <c r="T38" s="155">
        <v>5190.8840979436</v>
      </c>
      <c r="U38" s="155">
        <v>4870.5676266175997</v>
      </c>
      <c r="V38" s="154">
        <v>48.68</v>
      </c>
      <c r="W38" s="154">
        <v>60.46</v>
      </c>
      <c r="X38" s="154">
        <v>47.47</v>
      </c>
      <c r="Y38" s="154">
        <v>44.56</v>
      </c>
      <c r="Z38" s="154">
        <v>51.78</v>
      </c>
      <c r="AA38" s="154">
        <v>50.53</v>
      </c>
      <c r="AB38" s="154">
        <v>7.0620000000000003</v>
      </c>
      <c r="AC38" s="156">
        <v>7.6591683383242497E-3</v>
      </c>
      <c r="AD38" s="154">
        <v>102.623869160684</v>
      </c>
      <c r="AE38" s="154">
        <v>102.623869160684</v>
      </c>
      <c r="AF38" s="154">
        <v>102.623869160684</v>
      </c>
      <c r="AG38" s="154">
        <v>102.983145141173</v>
      </c>
      <c r="AH38" s="154">
        <v>102.224302789468</v>
      </c>
      <c r="AI38" s="154">
        <v>102.358163959854</v>
      </c>
      <c r="AJ38" s="154">
        <v>88.892946815795497</v>
      </c>
      <c r="AK38" s="154">
        <v>89.421334812349798</v>
      </c>
      <c r="AL38" s="154">
        <v>88.791208791208803</v>
      </c>
      <c r="AM38" s="154">
        <v>83.688609259085396</v>
      </c>
      <c r="AN38" s="154">
        <v>93.550135501355001</v>
      </c>
      <c r="AO38" s="154">
        <v>93.427013035037405</v>
      </c>
      <c r="AP38" s="154">
        <v>105.35547314810999</v>
      </c>
      <c r="AQ38" s="154">
        <v>102.297092817359</v>
      </c>
      <c r="AR38" s="154">
        <v>102.297092817359</v>
      </c>
      <c r="AS38" s="154">
        <v>102.297092817359</v>
      </c>
      <c r="AT38" s="154">
        <v>102.299165360746</v>
      </c>
      <c r="AU38" s="154">
        <v>101.828409865908</v>
      </c>
      <c r="AV38" s="154">
        <v>102.245807917172</v>
      </c>
      <c r="AW38" s="154">
        <v>91.125313855284205</v>
      </c>
      <c r="AX38" s="154">
        <v>93.399889073766005</v>
      </c>
      <c r="AY38" s="154">
        <v>89.848024316109402</v>
      </c>
      <c r="AZ38" s="154">
        <v>87.928443985350697</v>
      </c>
      <c r="BA38" s="154">
        <v>94.056007226738899</v>
      </c>
      <c r="BB38" s="154">
        <v>93.639641305352697</v>
      </c>
      <c r="BC38" s="154">
        <v>105.55359201471001</v>
      </c>
      <c r="BE38" s="157" t="e">
        <f>#N/A</f>
        <v>#N/A</v>
      </c>
      <c r="BF38" s="157" t="e">
        <f>#N/A</f>
        <v>#N/A</v>
      </c>
      <c r="BG38" s="157" t="e">
        <f>#N/A</f>
        <v>#N/A</v>
      </c>
      <c r="BH38" s="157" t="e">
        <f>#N/A</f>
        <v>#N/A</v>
      </c>
      <c r="BI38" s="157" t="e">
        <f>#N/A</f>
        <v>#N/A</v>
      </c>
      <c r="BJ38" s="157" t="e">
        <f>#N/A</f>
        <v>#N/A</v>
      </c>
      <c r="BK38" s="157" t="e">
        <f>#N/A</f>
        <v>#N/A</v>
      </c>
    </row>
    <row r="39" spans="1:63" x14ac:dyDescent="0.25">
      <c r="A39" s="152">
        <v>40360</v>
      </c>
      <c r="B39" t="s">
        <v>268</v>
      </c>
      <c r="C39">
        <v>2010</v>
      </c>
      <c r="D39" s="153">
        <v>111.67213458164601</v>
      </c>
      <c r="E39" s="153">
        <v>110.538120725276</v>
      </c>
      <c r="F39" s="153">
        <v>112.165587162306</v>
      </c>
      <c r="G39" s="153">
        <v>116.078720561677</v>
      </c>
      <c r="H39" s="153">
        <v>108.18721964874899</v>
      </c>
      <c r="I39" s="153">
        <v>106.95946373056501</v>
      </c>
      <c r="J39" s="154">
        <v>108.629201103033</v>
      </c>
      <c r="K39" s="154">
        <v>106.98965525117301</v>
      </c>
      <c r="L39" s="154">
        <v>109.521020923264</v>
      </c>
      <c r="M39" s="154">
        <v>113.047821560513</v>
      </c>
      <c r="N39" s="154">
        <v>104.659733852645</v>
      </c>
      <c r="O39" s="154">
        <v>105.100173901836</v>
      </c>
      <c r="P39" s="155">
        <v>5328.0809588488901</v>
      </c>
      <c r="Q39" s="155">
        <v>5328.0809588488901</v>
      </c>
      <c r="R39" s="155">
        <v>5328.0809588488901</v>
      </c>
      <c r="S39" s="155">
        <v>6314.7118377955003</v>
      </c>
      <c r="T39" s="155">
        <v>5232.9619742903096</v>
      </c>
      <c r="U39" s="155">
        <v>4913.9921930176497</v>
      </c>
      <c r="V39" s="154">
        <v>48.28</v>
      </c>
      <c r="W39" s="154">
        <v>60.21</v>
      </c>
      <c r="X39" s="154">
        <v>46.93</v>
      </c>
      <c r="Y39" s="154">
        <v>44.93</v>
      </c>
      <c r="Z39" s="154">
        <v>50.36</v>
      </c>
      <c r="AA39" s="154">
        <v>49.9</v>
      </c>
      <c r="AB39" s="154">
        <v>6.9703333333333299</v>
      </c>
      <c r="AC39" s="156">
        <v>7.60785487358421E-3</v>
      </c>
      <c r="AD39" s="154">
        <v>103.05527832329901</v>
      </c>
      <c r="AE39" s="154">
        <v>103.05527832329901</v>
      </c>
      <c r="AF39" s="154">
        <v>103.05527832329901</v>
      </c>
      <c r="AG39" s="154">
        <v>102.556495544084</v>
      </c>
      <c r="AH39" s="154">
        <v>103.052944209936</v>
      </c>
      <c r="AI39" s="154">
        <v>103.27075962184</v>
      </c>
      <c r="AJ39" s="154">
        <v>88.162519972609005</v>
      </c>
      <c r="AK39" s="154">
        <v>89.051580698835295</v>
      </c>
      <c r="AL39" s="154">
        <v>87.781155015197598</v>
      </c>
      <c r="AM39" s="154">
        <v>84.383510188750094</v>
      </c>
      <c r="AN39" s="154">
        <v>90.984643179765101</v>
      </c>
      <c r="AO39" s="154">
        <v>92.262179902006096</v>
      </c>
      <c r="AP39" s="154">
        <v>104.649632237224</v>
      </c>
      <c r="AQ39" s="154">
        <v>102.60938153955099</v>
      </c>
      <c r="AR39" s="154">
        <v>102.60938153955099</v>
      </c>
      <c r="AS39" s="154">
        <v>102.60938153955099</v>
      </c>
      <c r="AT39" s="154">
        <v>102.683874620278</v>
      </c>
      <c r="AU39" s="154">
        <v>102.163799798695</v>
      </c>
      <c r="AV39" s="154">
        <v>102.509103535336</v>
      </c>
      <c r="AW39" s="154">
        <v>89.783154530928996</v>
      </c>
      <c r="AX39" s="154">
        <v>91.166574228138302</v>
      </c>
      <c r="AY39" s="154">
        <v>89.048398410100503</v>
      </c>
      <c r="AZ39" s="154">
        <v>86.379002723260399</v>
      </c>
      <c r="BA39" s="154">
        <v>92.759710930442694</v>
      </c>
      <c r="BB39" s="154">
        <v>92.715170564851604</v>
      </c>
      <c r="BC39" s="154">
        <v>105.214394280774</v>
      </c>
      <c r="BE39" s="157" t="e">
        <f>#N/A</f>
        <v>#N/A</v>
      </c>
      <c r="BF39" s="157" t="e">
        <f>#N/A</f>
        <v>#N/A</v>
      </c>
      <c r="BG39" s="157" t="e">
        <f>#N/A</f>
        <v>#N/A</v>
      </c>
      <c r="BH39" s="157" t="e">
        <f>#N/A</f>
        <v>#N/A</v>
      </c>
      <c r="BI39" s="157" t="e">
        <f>#N/A</f>
        <v>#N/A</v>
      </c>
      <c r="BJ39" s="157" t="e">
        <f>#N/A</f>
        <v>#N/A</v>
      </c>
      <c r="BK39" s="157" t="e">
        <f>#N/A</f>
        <v>#N/A</v>
      </c>
    </row>
    <row r="40" spans="1:63" x14ac:dyDescent="0.25">
      <c r="A40" s="152">
        <v>40452</v>
      </c>
      <c r="B40" t="s">
        <v>269</v>
      </c>
      <c r="C40">
        <v>2010</v>
      </c>
      <c r="D40" s="153">
        <v>116.30516841214001</v>
      </c>
      <c r="E40" s="153">
        <v>114.525358876027</v>
      </c>
      <c r="F40" s="153">
        <v>117.239068851776</v>
      </c>
      <c r="G40" s="153">
        <v>121.93743532810301</v>
      </c>
      <c r="H40" s="153">
        <v>110.751803106127</v>
      </c>
      <c r="I40" s="153">
        <v>111.90177978478999</v>
      </c>
      <c r="J40" s="154">
        <v>111.15098061156399</v>
      </c>
      <c r="K40" s="154">
        <v>109.584310355282</v>
      </c>
      <c r="L40" s="154">
        <v>111.971181423378</v>
      </c>
      <c r="M40" s="154">
        <v>116.762039024175</v>
      </c>
      <c r="N40" s="154">
        <v>106.44814300249899</v>
      </c>
      <c r="O40" s="154">
        <v>106.369326159346</v>
      </c>
      <c r="P40" s="155">
        <v>5454.5833496244304</v>
      </c>
      <c r="Q40" s="155">
        <v>5454.5833496244304</v>
      </c>
      <c r="R40" s="155">
        <v>5454.5833496244304</v>
      </c>
      <c r="S40" s="155">
        <v>6463.0307209820203</v>
      </c>
      <c r="T40" s="155">
        <v>5350.0549765825199</v>
      </c>
      <c r="U40" s="155">
        <v>5024.93521180882</v>
      </c>
      <c r="V40" s="154">
        <v>48.34</v>
      </c>
      <c r="W40" s="154">
        <v>60.6</v>
      </c>
      <c r="X40" s="154">
        <v>46.82</v>
      </c>
      <c r="Y40" s="154">
        <v>44.59</v>
      </c>
      <c r="Z40" s="154">
        <v>51.23</v>
      </c>
      <c r="AA40" s="154">
        <v>49.68</v>
      </c>
      <c r="AB40" s="154">
        <v>6.7210000000000001</v>
      </c>
      <c r="AC40" s="156">
        <v>7.46894747329382E-3</v>
      </c>
      <c r="AD40" s="154">
        <v>105.50207655902901</v>
      </c>
      <c r="AE40" s="154">
        <v>105.50207655902901</v>
      </c>
      <c r="AF40" s="154">
        <v>105.50207655902901</v>
      </c>
      <c r="AG40" s="154">
        <v>104.965325158696</v>
      </c>
      <c r="AH40" s="154">
        <v>105.358861717435</v>
      </c>
      <c r="AI40" s="154">
        <v>105.602299716996</v>
      </c>
      <c r="AJ40" s="154">
        <v>88.272083999087002</v>
      </c>
      <c r="AK40" s="154">
        <v>89.628397115917906</v>
      </c>
      <c r="AL40" s="154">
        <v>87.575403320084206</v>
      </c>
      <c r="AM40" s="154">
        <v>83.744952577706798</v>
      </c>
      <c r="AN40" s="154">
        <v>92.556458897922298</v>
      </c>
      <c r="AO40" s="154">
        <v>91.855412776185602</v>
      </c>
      <c r="AP40" s="154">
        <v>102.738895426787</v>
      </c>
      <c r="AQ40" s="154">
        <v>103.187276649174</v>
      </c>
      <c r="AR40" s="154">
        <v>103.187276649174</v>
      </c>
      <c r="AS40" s="154">
        <v>103.187276649174</v>
      </c>
      <c r="AT40" s="154">
        <v>103.333748325608</v>
      </c>
      <c r="AU40" s="154">
        <v>102.764301686594</v>
      </c>
      <c r="AV40" s="154">
        <v>103.03728374796199</v>
      </c>
      <c r="AW40" s="154">
        <v>88.865555809176001</v>
      </c>
      <c r="AX40" s="154">
        <v>90.134960251432801</v>
      </c>
      <c r="AY40" s="154">
        <v>88.216039279869094</v>
      </c>
      <c r="AZ40" s="154">
        <v>84.702788994271799</v>
      </c>
      <c r="BA40" s="154">
        <v>92.389340560072299</v>
      </c>
      <c r="BB40" s="154">
        <v>92.752149394471701</v>
      </c>
      <c r="BC40" s="154">
        <v>104.48954063229</v>
      </c>
      <c r="BE40" s="157" t="e">
        <f>#N/A</f>
        <v>#N/A</v>
      </c>
      <c r="BF40" s="157" t="e">
        <f>#N/A</f>
        <v>#N/A</v>
      </c>
      <c r="BG40" s="157" t="e">
        <f>#N/A</f>
        <v>#N/A</v>
      </c>
      <c r="BH40" s="157" t="e">
        <f>#N/A</f>
        <v>#N/A</v>
      </c>
      <c r="BI40" s="157" t="e">
        <f>#N/A</f>
        <v>#N/A</v>
      </c>
      <c r="BJ40" s="157" t="e">
        <f>#N/A</f>
        <v>#N/A</v>
      </c>
      <c r="BK40" s="157" t="e">
        <f>#N/A</f>
        <v>#N/A</v>
      </c>
    </row>
    <row r="41" spans="1:63" x14ac:dyDescent="0.25">
      <c r="A41" s="152">
        <v>40544</v>
      </c>
      <c r="B41" t="s">
        <v>270</v>
      </c>
      <c r="C41">
        <v>2011</v>
      </c>
      <c r="D41" s="153">
        <v>116.195409430693</v>
      </c>
      <c r="E41" s="153">
        <v>114.67207371512499</v>
      </c>
      <c r="F41" s="153">
        <v>116.98527943227499</v>
      </c>
      <c r="G41" s="153">
        <v>123.996154134704</v>
      </c>
      <c r="H41" s="153">
        <v>109.818599831485</v>
      </c>
      <c r="I41" s="153">
        <v>110.025001123454</v>
      </c>
      <c r="J41" s="154">
        <v>113.431174802244</v>
      </c>
      <c r="K41" s="154">
        <v>112.155342309568</v>
      </c>
      <c r="L41" s="154">
        <v>114.018889543467</v>
      </c>
      <c r="M41" s="154">
        <v>119.68859789511799</v>
      </c>
      <c r="N41" s="154">
        <v>108.108152595501</v>
      </c>
      <c r="O41" s="154">
        <v>108.21933689707301</v>
      </c>
      <c r="P41" s="155">
        <v>5347.7221195219299</v>
      </c>
      <c r="Q41" s="155">
        <v>5347.7221195219299</v>
      </c>
      <c r="R41" s="155">
        <v>5347.7221195219299</v>
      </c>
      <c r="S41" s="155">
        <v>6444.72568155925</v>
      </c>
      <c r="T41" s="155">
        <v>5196.2304936924602</v>
      </c>
      <c r="U41" s="155">
        <v>4875.1842463187604</v>
      </c>
      <c r="V41" s="154">
        <v>47.92</v>
      </c>
      <c r="W41" s="154">
        <v>59.94</v>
      </c>
      <c r="X41" s="154">
        <v>46.47</v>
      </c>
      <c r="Y41" s="154">
        <v>44.17</v>
      </c>
      <c r="Z41" s="154">
        <v>50.69</v>
      </c>
      <c r="AA41" s="154">
        <v>49.52</v>
      </c>
      <c r="AB41" s="154">
        <v>6.5853333333333302</v>
      </c>
      <c r="AC41" s="156">
        <v>7.3937801947180602E-3</v>
      </c>
      <c r="AD41" s="154">
        <v>103.43517594411</v>
      </c>
      <c r="AE41" s="154">
        <v>103.43517594411</v>
      </c>
      <c r="AF41" s="154">
        <v>103.43517594411</v>
      </c>
      <c r="AG41" s="154">
        <v>104.668035156838</v>
      </c>
      <c r="AH41" s="154">
        <v>102.32958958985699</v>
      </c>
      <c r="AI41" s="154">
        <v>102.455185242082</v>
      </c>
      <c r="AJ41" s="154">
        <v>87.505135813741205</v>
      </c>
      <c r="AK41" s="154">
        <v>88.652246256239593</v>
      </c>
      <c r="AL41" s="154">
        <v>86.920738835632505</v>
      </c>
      <c r="AM41" s="154">
        <v>82.956146117006298</v>
      </c>
      <c r="AN41" s="154">
        <v>91.5808491418247</v>
      </c>
      <c r="AO41" s="154">
        <v>91.559582139225299</v>
      </c>
      <c r="AP41" s="154">
        <v>101.704934055292</v>
      </c>
      <c r="AQ41" s="154">
        <v>103.654099996781</v>
      </c>
      <c r="AR41" s="154">
        <v>103.654099996781</v>
      </c>
      <c r="AS41" s="154">
        <v>103.654099996781</v>
      </c>
      <c r="AT41" s="154">
        <v>103.793250250198</v>
      </c>
      <c r="AU41" s="154">
        <v>103.24142457667401</v>
      </c>
      <c r="AV41" s="154">
        <v>103.421602135193</v>
      </c>
      <c r="AW41" s="154">
        <v>88.208171650308202</v>
      </c>
      <c r="AX41" s="154">
        <v>89.188389720835701</v>
      </c>
      <c r="AY41" s="154">
        <v>87.7671264905307</v>
      </c>
      <c r="AZ41" s="154">
        <v>83.693304535637097</v>
      </c>
      <c r="BA41" s="154">
        <v>92.168021680216796</v>
      </c>
      <c r="BB41" s="154">
        <v>92.2760469631136</v>
      </c>
      <c r="BC41" s="154">
        <v>103.612233716853</v>
      </c>
      <c r="BE41" s="157" t="e">
        <f>#N/A</f>
        <v>#N/A</v>
      </c>
      <c r="BF41" s="157" t="e">
        <f>#N/A</f>
        <v>#N/A</v>
      </c>
      <c r="BG41" s="157" t="e">
        <f>#N/A</f>
        <v>#N/A</v>
      </c>
      <c r="BH41" s="157" t="e">
        <f>#N/A</f>
        <v>#N/A</v>
      </c>
      <c r="BI41" s="157" t="e">
        <f>#N/A</f>
        <v>#N/A</v>
      </c>
      <c r="BJ41" s="157" t="e">
        <f>#N/A</f>
        <v>#N/A</v>
      </c>
      <c r="BK41" s="157" t="e">
        <f>#N/A</f>
        <v>#N/A</v>
      </c>
    </row>
    <row r="42" spans="1:63" x14ac:dyDescent="0.25">
      <c r="A42" s="152">
        <v>40634</v>
      </c>
      <c r="B42" t="s">
        <v>271</v>
      </c>
      <c r="C42">
        <v>2011</v>
      </c>
      <c r="D42" s="153">
        <v>120.74507071703</v>
      </c>
      <c r="E42" s="153">
        <v>116.998902699018</v>
      </c>
      <c r="F42" s="153">
        <v>122.997577334727</v>
      </c>
      <c r="G42" s="153">
        <v>128.13048210954</v>
      </c>
      <c r="H42" s="153">
        <v>113.80067582973901</v>
      </c>
      <c r="I42" s="153">
        <v>116.377544541159</v>
      </c>
      <c r="J42" s="154">
        <v>116.229445785377</v>
      </c>
      <c r="K42" s="154">
        <v>114.183614003862</v>
      </c>
      <c r="L42" s="154">
        <v>117.346878195271</v>
      </c>
      <c r="M42" s="154">
        <v>122.53569803350599</v>
      </c>
      <c r="N42" s="154">
        <v>110.639574604025</v>
      </c>
      <c r="O42" s="154">
        <v>111.315947294992</v>
      </c>
      <c r="P42" s="155">
        <v>5432.6118817528904</v>
      </c>
      <c r="Q42" s="155">
        <v>5432.6118817528904</v>
      </c>
      <c r="R42" s="155">
        <v>5432.6118817528904</v>
      </c>
      <c r="S42" s="155">
        <v>6489.3096343363404</v>
      </c>
      <c r="T42" s="155">
        <v>5318.2097217711698</v>
      </c>
      <c r="U42" s="155">
        <v>4971.5650536733901</v>
      </c>
      <c r="V42" s="154">
        <v>48.62</v>
      </c>
      <c r="W42" s="154">
        <v>61.94</v>
      </c>
      <c r="X42" s="154">
        <v>46.6</v>
      </c>
      <c r="Y42" s="154">
        <v>44.67</v>
      </c>
      <c r="Z42" s="154">
        <v>51.96</v>
      </c>
      <c r="AA42" s="154">
        <v>49.55</v>
      </c>
      <c r="AB42" s="154">
        <v>6.0940000000000003</v>
      </c>
      <c r="AC42" s="156">
        <v>7.1240637606640603E-3</v>
      </c>
      <c r="AD42" s="154">
        <v>105.07710633913899</v>
      </c>
      <c r="AE42" s="154">
        <v>105.07710633913899</v>
      </c>
      <c r="AF42" s="154">
        <v>105.07710633913899</v>
      </c>
      <c r="AG42" s="154">
        <v>105.392117913386</v>
      </c>
      <c r="AH42" s="154">
        <v>104.731731750975</v>
      </c>
      <c r="AI42" s="154">
        <v>104.48069094040601</v>
      </c>
      <c r="AJ42" s="154">
        <v>88.7833827893175</v>
      </c>
      <c r="AK42" s="154">
        <v>91.610279164355703</v>
      </c>
      <c r="AL42" s="154">
        <v>87.163899929857394</v>
      </c>
      <c r="AM42" s="154">
        <v>83.8952014273641</v>
      </c>
      <c r="AN42" s="154">
        <v>93.875338753387496</v>
      </c>
      <c r="AO42" s="154">
        <v>91.615050383655401</v>
      </c>
      <c r="AP42" s="154">
        <v>97.994857285808493</v>
      </c>
      <c r="AQ42" s="154">
        <v>104.267409291394</v>
      </c>
      <c r="AR42" s="154">
        <v>104.267409291394</v>
      </c>
      <c r="AS42" s="154">
        <v>104.267409291394</v>
      </c>
      <c r="AT42" s="154">
        <v>104.395493443251</v>
      </c>
      <c r="AU42" s="154">
        <v>103.868281817051</v>
      </c>
      <c r="AV42" s="154">
        <v>103.95223388033099</v>
      </c>
      <c r="AW42" s="154">
        <v>88.180780643688706</v>
      </c>
      <c r="AX42" s="154">
        <v>89.735625808837099</v>
      </c>
      <c r="AY42" s="154">
        <v>87.360299275192901</v>
      </c>
      <c r="AZ42" s="154">
        <v>83.744952577706798</v>
      </c>
      <c r="BA42" s="154">
        <v>92.249322493224895</v>
      </c>
      <c r="BB42" s="154">
        <v>91.823056300268107</v>
      </c>
      <c r="BC42" s="154">
        <v>101.772079751278</v>
      </c>
      <c r="BE42" s="157" t="e">
        <f>#N/A</f>
        <v>#N/A</v>
      </c>
      <c r="BF42" s="157" t="e">
        <f>#N/A</f>
        <v>#N/A</v>
      </c>
      <c r="BG42" s="157" t="e">
        <f>#N/A</f>
        <v>#N/A</v>
      </c>
      <c r="BH42" s="157" t="e">
        <f>#N/A</f>
        <v>#N/A</v>
      </c>
      <c r="BI42" s="157" t="e">
        <f>#N/A</f>
        <v>#N/A</v>
      </c>
      <c r="BJ42" s="157" t="e">
        <f>#N/A</f>
        <v>#N/A</v>
      </c>
      <c r="BK42" s="157" t="e">
        <f>#N/A</f>
        <v>#N/A</v>
      </c>
    </row>
    <row r="43" spans="1:63" x14ac:dyDescent="0.25">
      <c r="A43" s="152">
        <v>40725</v>
      </c>
      <c r="B43" t="s">
        <v>272</v>
      </c>
      <c r="C43">
        <v>2011</v>
      </c>
      <c r="D43" s="153">
        <v>123.604366266691</v>
      </c>
      <c r="E43" s="153">
        <v>119.594358426231</v>
      </c>
      <c r="F43" s="153">
        <v>126.058016587023</v>
      </c>
      <c r="G43" s="153">
        <v>129.35797920016299</v>
      </c>
      <c r="H43" s="153">
        <v>117.67826453303201</v>
      </c>
      <c r="I43" s="153">
        <v>119.80494306205399</v>
      </c>
      <c r="J43" s="154">
        <v>119.212503706638</v>
      </c>
      <c r="K43" s="154">
        <v>116.44767342910001</v>
      </c>
      <c r="L43" s="154">
        <v>120.81998555145</v>
      </c>
      <c r="M43" s="154">
        <v>125.85551269312801</v>
      </c>
      <c r="N43" s="154">
        <v>113.012335825096</v>
      </c>
      <c r="O43" s="154">
        <v>114.52731712786399</v>
      </c>
      <c r="P43" s="155">
        <v>5418.2971375335501</v>
      </c>
      <c r="Q43" s="155">
        <v>5418.2971375335501</v>
      </c>
      <c r="R43" s="155">
        <v>5418.2971375335501</v>
      </c>
      <c r="S43" s="155">
        <v>6418.4150943896702</v>
      </c>
      <c r="T43" s="155">
        <v>5324.8084469536598</v>
      </c>
      <c r="U43" s="155">
        <v>4981.7312367043696</v>
      </c>
      <c r="V43" s="154">
        <v>48.98</v>
      </c>
      <c r="W43" s="154">
        <v>62.49</v>
      </c>
      <c r="X43" s="154">
        <v>46.89</v>
      </c>
      <c r="Y43" s="154">
        <v>45.25</v>
      </c>
      <c r="Z43" s="154">
        <v>52.02</v>
      </c>
      <c r="AA43" s="154">
        <v>49.87</v>
      </c>
      <c r="AB43" s="154">
        <v>5.6613333333333298</v>
      </c>
      <c r="AC43" s="156">
        <v>6.8899125260520801E-3</v>
      </c>
      <c r="AD43" s="154">
        <v>104.800231801938</v>
      </c>
      <c r="AE43" s="154">
        <v>104.800231801938</v>
      </c>
      <c r="AF43" s="154">
        <v>104.800231801938</v>
      </c>
      <c r="AG43" s="154">
        <v>104.240727991423</v>
      </c>
      <c r="AH43" s="154">
        <v>104.861680728519</v>
      </c>
      <c r="AI43" s="154">
        <v>104.694339925351</v>
      </c>
      <c r="AJ43" s="154">
        <v>89.440766948185299</v>
      </c>
      <c r="AK43" s="154">
        <v>92.423738214087606</v>
      </c>
      <c r="AL43" s="154">
        <v>87.706336216974506</v>
      </c>
      <c r="AM43" s="154">
        <v>84.984505587379104</v>
      </c>
      <c r="AN43" s="154">
        <v>93.983739837398403</v>
      </c>
      <c r="AO43" s="154">
        <v>92.206711657575994</v>
      </c>
      <c r="AP43" s="154">
        <v>94.773996609940795</v>
      </c>
      <c r="AQ43" s="154">
        <v>104.70364766105401</v>
      </c>
      <c r="AR43" s="154">
        <v>104.70364766105401</v>
      </c>
      <c r="AS43" s="154">
        <v>104.70364766105401</v>
      </c>
      <c r="AT43" s="154">
        <v>104.81655155508599</v>
      </c>
      <c r="AU43" s="154">
        <v>104.320465946696</v>
      </c>
      <c r="AV43" s="154">
        <v>104.308128956209</v>
      </c>
      <c r="AW43" s="154">
        <v>88.500342387582805</v>
      </c>
      <c r="AX43" s="154">
        <v>90.578665187650202</v>
      </c>
      <c r="AY43" s="154">
        <v>87.341594575637103</v>
      </c>
      <c r="AZ43" s="154">
        <v>83.8952014273641</v>
      </c>
      <c r="BA43" s="154">
        <v>92.999096657633302</v>
      </c>
      <c r="BB43" s="154">
        <v>91.809189239160602</v>
      </c>
      <c r="BC43" s="154">
        <v>99.303170844457</v>
      </c>
      <c r="BE43" s="157" t="e">
        <f>#N/A</f>
        <v>#N/A</v>
      </c>
      <c r="BF43" s="157" t="e">
        <f>#N/A</f>
        <v>#N/A</v>
      </c>
      <c r="BG43" s="157" t="e">
        <f>#N/A</f>
        <v>#N/A</v>
      </c>
      <c r="BH43" s="157" t="e">
        <f>#N/A</f>
        <v>#N/A</v>
      </c>
      <c r="BI43" s="157" t="e">
        <f>#N/A</f>
        <v>#N/A</v>
      </c>
      <c r="BJ43" s="157" t="e">
        <f>#N/A</f>
        <v>#N/A</v>
      </c>
      <c r="BK43" s="157" t="e">
        <f>#N/A</f>
        <v>#N/A</v>
      </c>
    </row>
    <row r="44" spans="1:63" x14ac:dyDescent="0.25">
      <c r="A44" s="152">
        <v>40817</v>
      </c>
      <c r="B44" t="s">
        <v>273</v>
      </c>
      <c r="C44">
        <v>2011</v>
      </c>
      <c r="D44" s="153">
        <v>123.044127473256</v>
      </c>
      <c r="E44" s="153">
        <v>117.532314654155</v>
      </c>
      <c r="F44" s="153">
        <v>126.554882589622</v>
      </c>
      <c r="G44" s="153">
        <v>128.84912489635499</v>
      </c>
      <c r="H44" s="153">
        <v>117.184232799257</v>
      </c>
      <c r="I44" s="153">
        <v>118.406297653664</v>
      </c>
      <c r="J44" s="154">
        <v>120.89724347191699</v>
      </c>
      <c r="K44" s="154">
        <v>117.199412373632</v>
      </c>
      <c r="L44" s="154">
        <v>123.148938985912</v>
      </c>
      <c r="M44" s="154">
        <v>127.58343508519</v>
      </c>
      <c r="N44" s="154">
        <v>114.620443248378</v>
      </c>
      <c r="O44" s="154">
        <v>116.153446595083</v>
      </c>
      <c r="P44" s="155">
        <v>5535.4782995151099</v>
      </c>
      <c r="Q44" s="155">
        <v>5535.4782995151099</v>
      </c>
      <c r="R44" s="155">
        <v>5535.4782995151099</v>
      </c>
      <c r="S44" s="155">
        <v>6555.59403285388</v>
      </c>
      <c r="T44" s="155">
        <v>5432.70624295992</v>
      </c>
      <c r="U44" s="155">
        <v>5083.6760223881702</v>
      </c>
      <c r="V44" s="154">
        <v>49.26</v>
      </c>
      <c r="W44" s="154">
        <v>63.66</v>
      </c>
      <c r="X44" s="154">
        <v>46.76</v>
      </c>
      <c r="Y44" s="154">
        <v>45.47</v>
      </c>
      <c r="Z44" s="154">
        <v>52.23</v>
      </c>
      <c r="AA44" s="154">
        <v>50.46</v>
      </c>
      <c r="AB44" s="154">
        <v>5.9223333333333299</v>
      </c>
      <c r="AC44" s="156">
        <v>7.0307772279142502E-3</v>
      </c>
      <c r="AD44" s="154">
        <v>107.06673964135101</v>
      </c>
      <c r="AE44" s="154">
        <v>107.06673964135101</v>
      </c>
      <c r="AF44" s="154">
        <v>107.06673964135101</v>
      </c>
      <c r="AG44" s="154">
        <v>106.46863506821801</v>
      </c>
      <c r="AH44" s="154">
        <v>106.986516644934</v>
      </c>
      <c r="AI44" s="154">
        <v>106.83677626703</v>
      </c>
      <c r="AJ44" s="154">
        <v>89.952065738415897</v>
      </c>
      <c r="AK44" s="154">
        <v>94.154187465335497</v>
      </c>
      <c r="AL44" s="154">
        <v>87.463175122749604</v>
      </c>
      <c r="AM44" s="154">
        <v>85.397689923936497</v>
      </c>
      <c r="AN44" s="154">
        <v>94.363143631436301</v>
      </c>
      <c r="AO44" s="154">
        <v>93.297587131367294</v>
      </c>
      <c r="AP44" s="154">
        <v>96.711657026711705</v>
      </c>
      <c r="AQ44" s="154">
        <v>105.094813431635</v>
      </c>
      <c r="AR44" s="154">
        <v>105.094813431635</v>
      </c>
      <c r="AS44" s="154">
        <v>105.094813431635</v>
      </c>
      <c r="AT44" s="154">
        <v>105.19237903246599</v>
      </c>
      <c r="AU44" s="154">
        <v>104.727379678571</v>
      </c>
      <c r="AV44" s="154">
        <v>104.61674809371701</v>
      </c>
      <c r="AW44" s="154">
        <v>88.920337822414993</v>
      </c>
      <c r="AX44" s="154">
        <v>91.710112775004603</v>
      </c>
      <c r="AY44" s="154">
        <v>87.313537526303506</v>
      </c>
      <c r="AZ44" s="154">
        <v>84.308385763921507</v>
      </c>
      <c r="BA44" s="154">
        <v>93.450767841011796</v>
      </c>
      <c r="BB44" s="154">
        <v>92.169732827955997</v>
      </c>
      <c r="BC44" s="154">
        <v>97.796361244438202</v>
      </c>
      <c r="BE44" s="157" t="e">
        <f>#N/A</f>
        <v>#N/A</v>
      </c>
      <c r="BF44" s="157" t="e">
        <f>#N/A</f>
        <v>#N/A</v>
      </c>
      <c r="BG44" s="157" t="e">
        <f>#N/A</f>
        <v>#N/A</v>
      </c>
      <c r="BH44" s="157" t="e">
        <f>#N/A</f>
        <v>#N/A</v>
      </c>
      <c r="BI44" s="157" t="e">
        <f>#N/A</f>
        <v>#N/A</v>
      </c>
      <c r="BJ44" s="157" t="e">
        <f>#N/A</f>
        <v>#N/A</v>
      </c>
      <c r="BK44" s="157" t="e">
        <f>#N/A</f>
        <v>#N/A</v>
      </c>
    </row>
    <row r="45" spans="1:63" x14ac:dyDescent="0.25">
      <c r="A45" s="152">
        <v>40909</v>
      </c>
      <c r="B45" t="s">
        <v>274</v>
      </c>
      <c r="C45">
        <v>2012</v>
      </c>
      <c r="D45" s="153">
        <v>119.84059516004901</v>
      </c>
      <c r="E45" s="153">
        <v>114.499832589246</v>
      </c>
      <c r="F45" s="153">
        <v>123.272456688177</v>
      </c>
      <c r="G45" s="153">
        <v>127.28172874982</v>
      </c>
      <c r="H45" s="153">
        <v>112.744961100203</v>
      </c>
      <c r="I45" s="153">
        <v>115.01306928952199</v>
      </c>
      <c r="J45" s="154">
        <v>121.80853990425599</v>
      </c>
      <c r="K45" s="154">
        <v>117.156352092162</v>
      </c>
      <c r="L45" s="154">
        <v>124.720733299887</v>
      </c>
      <c r="M45" s="154">
        <v>128.404828738969</v>
      </c>
      <c r="N45" s="154">
        <v>115.352033565558</v>
      </c>
      <c r="O45" s="154">
        <v>117.40046363659999</v>
      </c>
      <c r="P45" s="155">
        <v>5434.60928792303</v>
      </c>
      <c r="Q45" s="155">
        <v>5434.60928792303</v>
      </c>
      <c r="R45" s="155">
        <v>5434.60928792303</v>
      </c>
      <c r="S45" s="155">
        <v>6508.6910686869396</v>
      </c>
      <c r="T45" s="155">
        <v>5271.6202792743097</v>
      </c>
      <c r="U45" s="155">
        <v>4998.1510088186296</v>
      </c>
      <c r="V45" s="154">
        <v>48.97</v>
      </c>
      <c r="W45" s="154">
        <v>63.27</v>
      </c>
      <c r="X45" s="154">
        <v>46.48</v>
      </c>
      <c r="Y45" s="154">
        <v>45.07</v>
      </c>
      <c r="Z45" s="154">
        <v>51.95</v>
      </c>
      <c r="AA45" s="154">
        <v>50.37</v>
      </c>
      <c r="AB45" s="154">
        <v>6.1033333333333299</v>
      </c>
      <c r="AC45" s="156">
        <v>7.1291499386724301E-3</v>
      </c>
      <c r="AD45" s="154">
        <v>105.115739995493</v>
      </c>
      <c r="AE45" s="154">
        <v>105.115739995493</v>
      </c>
      <c r="AF45" s="154">
        <v>105.115739995493</v>
      </c>
      <c r="AG45" s="154">
        <v>105.70688951922899</v>
      </c>
      <c r="AH45" s="154">
        <v>103.814243865148</v>
      </c>
      <c r="AI45" s="154">
        <v>105.03941217464499</v>
      </c>
      <c r="AJ45" s="154">
        <v>89.422506277105697</v>
      </c>
      <c r="AK45" s="154">
        <v>93.5773710482529</v>
      </c>
      <c r="AL45" s="154">
        <v>86.939443535188204</v>
      </c>
      <c r="AM45" s="154">
        <v>84.646445675650298</v>
      </c>
      <c r="AN45" s="154">
        <v>93.857271906052404</v>
      </c>
      <c r="AO45" s="154">
        <v>93.131182398077101</v>
      </c>
      <c r="AP45" s="154">
        <v>98.064820063347298</v>
      </c>
      <c r="AQ45" s="154">
        <v>105.51495444448</v>
      </c>
      <c r="AR45" s="154">
        <v>105.51495444448</v>
      </c>
      <c r="AS45" s="154">
        <v>105.51495444448</v>
      </c>
      <c r="AT45" s="154">
        <v>105.452092623064</v>
      </c>
      <c r="AU45" s="154">
        <v>105.09854324739401</v>
      </c>
      <c r="AV45" s="154">
        <v>105.262804826858</v>
      </c>
      <c r="AW45" s="154">
        <v>89.399680438256098</v>
      </c>
      <c r="AX45" s="154">
        <v>92.941393973008005</v>
      </c>
      <c r="AY45" s="154">
        <v>87.318213701192406</v>
      </c>
      <c r="AZ45" s="154">
        <v>84.7309606535825</v>
      </c>
      <c r="BA45" s="154">
        <v>94.019873532068701</v>
      </c>
      <c r="BB45" s="154">
        <v>92.562632892669001</v>
      </c>
      <c r="BC45" s="154">
        <v>96.886332746452098</v>
      </c>
      <c r="BE45" s="157" t="e">
        <f>#N/A</f>
        <v>#N/A</v>
      </c>
      <c r="BF45" s="157" t="e">
        <f>#N/A</f>
        <v>#N/A</v>
      </c>
      <c r="BG45" s="157" t="e">
        <f>#N/A</f>
        <v>#N/A</v>
      </c>
      <c r="BH45" s="157" t="e">
        <f>#N/A</f>
        <v>#N/A</v>
      </c>
      <c r="BI45" s="157" t="e">
        <f>#N/A</f>
        <v>#N/A</v>
      </c>
      <c r="BJ45" s="157" t="e">
        <f>#N/A</f>
        <v>#N/A</v>
      </c>
      <c r="BK45" s="157" t="e">
        <f>#N/A</f>
        <v>#N/A</v>
      </c>
    </row>
    <row r="46" spans="1:63" x14ac:dyDescent="0.25">
      <c r="A46" s="152">
        <v>41000</v>
      </c>
      <c r="B46" t="s">
        <v>275</v>
      </c>
      <c r="C46">
        <v>2012</v>
      </c>
      <c r="D46" s="153">
        <v>123.20557994197</v>
      </c>
      <c r="E46" s="153">
        <v>117.491570436182</v>
      </c>
      <c r="F46" s="153">
        <v>126.857178702707</v>
      </c>
      <c r="G46" s="153">
        <v>130.30054734636599</v>
      </c>
      <c r="H46" s="153">
        <v>116.615439890904</v>
      </c>
      <c r="I46" s="153">
        <v>117.961058273871</v>
      </c>
      <c r="J46" s="154">
        <v>122.423667210491</v>
      </c>
      <c r="K46" s="154">
        <v>117.279519026453</v>
      </c>
      <c r="L46" s="154">
        <v>125.68563364188201</v>
      </c>
      <c r="M46" s="154">
        <v>128.947345048176</v>
      </c>
      <c r="N46" s="154">
        <v>116.055724580849</v>
      </c>
      <c r="O46" s="154">
        <v>117.79634206977801</v>
      </c>
      <c r="P46" s="155">
        <v>5467.5664897303404</v>
      </c>
      <c r="Q46" s="155">
        <v>5467.5664897303404</v>
      </c>
      <c r="R46" s="155">
        <v>5467.5664897303404</v>
      </c>
      <c r="S46" s="155">
        <v>6490.43221132701</v>
      </c>
      <c r="T46" s="155">
        <v>5343.2694073053899</v>
      </c>
      <c r="U46" s="155">
        <v>5047.7445186159002</v>
      </c>
      <c r="V46" s="154">
        <v>48.29</v>
      </c>
      <c r="W46" s="154">
        <v>62.51</v>
      </c>
      <c r="X46" s="154">
        <v>45.79</v>
      </c>
      <c r="Y46" s="154">
        <v>44.24</v>
      </c>
      <c r="Z46" s="154">
        <v>51.3</v>
      </c>
      <c r="AA46" s="154">
        <v>49.98</v>
      </c>
      <c r="AB46" s="154">
        <v>6.0033333333333303</v>
      </c>
      <c r="AC46" s="156">
        <v>7.0747316872650399E-3</v>
      </c>
      <c r="AD46" s="154">
        <v>105.75319532532799</v>
      </c>
      <c r="AE46" s="154">
        <v>105.75319532532799</v>
      </c>
      <c r="AF46" s="154">
        <v>105.75319532532799</v>
      </c>
      <c r="AG46" s="154">
        <v>105.410349554845</v>
      </c>
      <c r="AH46" s="154">
        <v>105.22523321113501</v>
      </c>
      <c r="AI46" s="154">
        <v>106.08165221653</v>
      </c>
      <c r="AJ46" s="154">
        <v>88.180780643688706</v>
      </c>
      <c r="AK46" s="154">
        <v>92.453318543168805</v>
      </c>
      <c r="AL46" s="154">
        <v>85.648819265840501</v>
      </c>
      <c r="AM46" s="154">
        <v>83.087613860456401</v>
      </c>
      <c r="AN46" s="154">
        <v>92.682926829268297</v>
      </c>
      <c r="AO46" s="154">
        <v>92.410095220486298</v>
      </c>
      <c r="AP46" s="154">
        <v>97.316271347394604</v>
      </c>
      <c r="AQ46" s="154">
        <v>105.683976691027</v>
      </c>
      <c r="AR46" s="154">
        <v>105.683976691027</v>
      </c>
      <c r="AS46" s="154">
        <v>105.683976691027</v>
      </c>
      <c r="AT46" s="154">
        <v>105.456650533429</v>
      </c>
      <c r="AU46" s="154">
        <v>105.221918612434</v>
      </c>
      <c r="AV46" s="154">
        <v>105.663045145889</v>
      </c>
      <c r="AW46" s="154">
        <v>89.2490299018489</v>
      </c>
      <c r="AX46" s="154">
        <v>93.152153817711195</v>
      </c>
      <c r="AY46" s="154">
        <v>86.939443535188204</v>
      </c>
      <c r="AZ46" s="154">
        <v>84.529063761855596</v>
      </c>
      <c r="BA46" s="154">
        <v>93.721770551038801</v>
      </c>
      <c r="BB46" s="154">
        <v>92.761394101876704</v>
      </c>
      <c r="BC46" s="154">
        <v>96.716686261848594</v>
      </c>
      <c r="BE46" s="157" t="e">
        <f>#N/A</f>
        <v>#N/A</v>
      </c>
      <c r="BF46" s="157" t="e">
        <f>#N/A</f>
        <v>#N/A</v>
      </c>
      <c r="BG46" s="157" t="e">
        <f>#N/A</f>
        <v>#N/A</v>
      </c>
      <c r="BH46" s="157" t="e">
        <f>#N/A</f>
        <v>#N/A</v>
      </c>
      <c r="BI46" s="157" t="e">
        <f>#N/A</f>
        <v>#N/A</v>
      </c>
      <c r="BJ46" s="157" t="e">
        <f>#N/A</f>
        <v>#N/A</v>
      </c>
      <c r="BK46" s="157" t="e">
        <f>#N/A</f>
        <v>#N/A</v>
      </c>
    </row>
    <row r="47" spans="1:63" x14ac:dyDescent="0.25">
      <c r="A47" s="152">
        <v>41091</v>
      </c>
      <c r="B47" t="s">
        <v>276</v>
      </c>
      <c r="C47">
        <v>2012</v>
      </c>
      <c r="D47" s="153">
        <v>121.94841296454599</v>
      </c>
      <c r="E47" s="153">
        <v>116.75481290460399</v>
      </c>
      <c r="F47" s="153">
        <v>125.277877934971</v>
      </c>
      <c r="G47" s="153">
        <v>128.23995033758001</v>
      </c>
      <c r="H47" s="153">
        <v>115.78329994089999</v>
      </c>
      <c r="I47" s="153">
        <v>116.878691707416</v>
      </c>
      <c r="J47" s="154">
        <v>122.00967888495499</v>
      </c>
      <c r="K47" s="154">
        <v>116.569632646047</v>
      </c>
      <c r="L47" s="154">
        <v>125.490598978869</v>
      </c>
      <c r="M47" s="154">
        <v>128.66783783253001</v>
      </c>
      <c r="N47" s="154">
        <v>115.581983432816</v>
      </c>
      <c r="O47" s="154">
        <v>117.064779231118</v>
      </c>
      <c r="P47" s="155">
        <v>5436.6066940931696</v>
      </c>
      <c r="Q47" s="155">
        <v>5436.6066940931696</v>
      </c>
      <c r="R47" s="155">
        <v>5436.6066940931696</v>
      </c>
      <c r="S47" s="155">
        <v>6400.0390779723002</v>
      </c>
      <c r="T47" s="155">
        <v>5333.6597235339996</v>
      </c>
      <c r="U47" s="155">
        <v>5042.7128278731698</v>
      </c>
      <c r="V47" s="154">
        <v>47.97</v>
      </c>
      <c r="W47" s="154">
        <v>61.85</v>
      </c>
      <c r="X47" s="154">
        <v>45.59</v>
      </c>
      <c r="Y47" s="154">
        <v>43.83</v>
      </c>
      <c r="Z47" s="154">
        <v>51</v>
      </c>
      <c r="AA47" s="154">
        <v>49.83</v>
      </c>
      <c r="AB47" s="154">
        <v>6.15</v>
      </c>
      <c r="AC47" s="156">
        <v>7.1546027907823497E-3</v>
      </c>
      <c r="AD47" s="154">
        <v>105.154373651846</v>
      </c>
      <c r="AE47" s="154">
        <v>105.154373651846</v>
      </c>
      <c r="AF47" s="154">
        <v>105.154373651846</v>
      </c>
      <c r="AG47" s="154">
        <v>103.942285260506</v>
      </c>
      <c r="AH47" s="154">
        <v>105.035989297185</v>
      </c>
      <c r="AI47" s="154">
        <v>105.975907944913</v>
      </c>
      <c r="AJ47" s="154">
        <v>87.596439169139501</v>
      </c>
      <c r="AK47" s="154">
        <v>91.477167683490507</v>
      </c>
      <c r="AL47" s="154">
        <v>85.274725274725299</v>
      </c>
      <c r="AM47" s="154">
        <v>82.317588505963002</v>
      </c>
      <c r="AN47" s="154">
        <v>92.140921409214101</v>
      </c>
      <c r="AO47" s="154">
        <v>92.132753998336</v>
      </c>
      <c r="AP47" s="154">
        <v>98.414936049647196</v>
      </c>
      <c r="AQ47" s="154">
        <v>105.772512153504</v>
      </c>
      <c r="AR47" s="154">
        <v>105.772512153504</v>
      </c>
      <c r="AS47" s="154">
        <v>105.772512153504</v>
      </c>
      <c r="AT47" s="154">
        <v>105.382039850699</v>
      </c>
      <c r="AU47" s="154">
        <v>105.26549575460101</v>
      </c>
      <c r="AV47" s="154">
        <v>105.98343715078001</v>
      </c>
      <c r="AW47" s="154">
        <v>88.787947957087397</v>
      </c>
      <c r="AX47" s="154">
        <v>92.915511185061902</v>
      </c>
      <c r="AY47" s="154">
        <v>86.331540799625898</v>
      </c>
      <c r="AZ47" s="154">
        <v>83.8623344915015</v>
      </c>
      <c r="BA47" s="154">
        <v>93.261065943992804</v>
      </c>
      <c r="BB47" s="154">
        <v>92.742904687066698</v>
      </c>
      <c r="BC47" s="154">
        <v>97.626921121775197</v>
      </c>
      <c r="BE47" s="157" t="e">
        <f>#N/A</f>
        <v>#N/A</v>
      </c>
      <c r="BF47" s="157" t="e">
        <f>#N/A</f>
        <v>#N/A</v>
      </c>
      <c r="BG47" s="157" t="e">
        <f>#N/A</f>
        <v>#N/A</v>
      </c>
      <c r="BH47" s="157" t="e">
        <f>#N/A</f>
        <v>#N/A</v>
      </c>
      <c r="BI47" s="157" t="e">
        <f>#N/A</f>
        <v>#N/A</v>
      </c>
      <c r="BJ47" s="157" t="e">
        <f>#N/A</f>
        <v>#N/A</v>
      </c>
      <c r="BK47" s="157" t="e">
        <f>#N/A</f>
        <v>#N/A</v>
      </c>
    </row>
    <row r="48" spans="1:63" x14ac:dyDescent="0.25">
      <c r="A48" s="152">
        <v>41183</v>
      </c>
      <c r="B48" t="s">
        <v>277</v>
      </c>
      <c r="C48">
        <v>2012</v>
      </c>
      <c r="D48" s="153">
        <v>128.903577078068</v>
      </c>
      <c r="E48" s="153">
        <v>123.73584738557599</v>
      </c>
      <c r="F48" s="153">
        <v>132.26664911164499</v>
      </c>
      <c r="G48" s="153">
        <v>133.80174157557701</v>
      </c>
      <c r="H48" s="153">
        <v>123.45179847710099</v>
      </c>
      <c r="I48" s="153">
        <v>123.83857839847001</v>
      </c>
      <c r="J48" s="154">
        <v>123.474541286158</v>
      </c>
      <c r="K48" s="154">
        <v>118.120515828902</v>
      </c>
      <c r="L48" s="154">
        <v>126.918540609375</v>
      </c>
      <c r="M48" s="154">
        <v>129.90599200233601</v>
      </c>
      <c r="N48" s="154">
        <v>117.148874852277</v>
      </c>
      <c r="O48" s="154">
        <v>118.42284941731999</v>
      </c>
      <c r="P48" s="155">
        <v>5544.4666272807399</v>
      </c>
      <c r="Q48" s="155">
        <v>5544.4666272807399</v>
      </c>
      <c r="R48" s="155">
        <v>5544.4666272807399</v>
      </c>
      <c r="S48" s="155">
        <v>6525.3889025709996</v>
      </c>
      <c r="T48" s="155">
        <v>5432.2163958394904</v>
      </c>
      <c r="U48" s="155">
        <v>5136.9026107162799</v>
      </c>
      <c r="V48" s="154">
        <v>46.4</v>
      </c>
      <c r="W48" s="154">
        <v>59.67</v>
      </c>
      <c r="X48" s="154">
        <v>44.15</v>
      </c>
      <c r="Y48" s="154">
        <v>42.94</v>
      </c>
      <c r="Z48" s="154">
        <v>48.84</v>
      </c>
      <c r="AA48" s="154">
        <v>48.03</v>
      </c>
      <c r="AB48" s="154">
        <v>6.1166666666666698</v>
      </c>
      <c r="AC48" s="156">
        <v>7.1364184494974196E-3</v>
      </c>
      <c r="AD48" s="154">
        <v>107.240591094942</v>
      </c>
      <c r="AE48" s="154">
        <v>107.240591094942</v>
      </c>
      <c r="AF48" s="154">
        <v>107.240591094942</v>
      </c>
      <c r="AG48" s="154">
        <v>105.97807708412699</v>
      </c>
      <c r="AH48" s="154">
        <v>106.97687006461901</v>
      </c>
      <c r="AI48" s="154">
        <v>107.955367830227</v>
      </c>
      <c r="AJ48" s="154">
        <v>84.729513809632493</v>
      </c>
      <c r="AK48" s="154">
        <v>88.252911813644005</v>
      </c>
      <c r="AL48" s="154">
        <v>82.581248538695306</v>
      </c>
      <c r="AM48" s="154">
        <v>80.646070053526202</v>
      </c>
      <c r="AN48" s="154">
        <v>88.238482384823797</v>
      </c>
      <c r="AO48" s="154">
        <v>88.804659332532097</v>
      </c>
      <c r="AP48" s="154">
        <v>98.164801858135306</v>
      </c>
      <c r="AQ48" s="154">
        <v>105.815975016902</v>
      </c>
      <c r="AR48" s="154">
        <v>105.815975016902</v>
      </c>
      <c r="AS48" s="154">
        <v>105.815975016902</v>
      </c>
      <c r="AT48" s="154">
        <v>105.259400354677</v>
      </c>
      <c r="AU48" s="154">
        <v>105.263084109522</v>
      </c>
      <c r="AV48" s="154">
        <v>106.263085041579</v>
      </c>
      <c r="AW48" s="154">
        <v>87.482309974891606</v>
      </c>
      <c r="AX48" s="154">
        <v>91.440192272139001</v>
      </c>
      <c r="AY48" s="154">
        <v>85.111059153612302</v>
      </c>
      <c r="AZ48" s="154">
        <v>82.674429523898993</v>
      </c>
      <c r="BA48" s="154">
        <v>91.729900632339707</v>
      </c>
      <c r="BB48" s="154">
        <v>91.619672737357902</v>
      </c>
      <c r="BC48" s="154">
        <v>97.990207329631104</v>
      </c>
      <c r="BE48" s="157" t="e">
        <f>#N/A</f>
        <v>#N/A</v>
      </c>
      <c r="BF48" s="157" t="e">
        <f>#N/A</f>
        <v>#N/A</v>
      </c>
      <c r="BG48" s="157" t="e">
        <f>#N/A</f>
        <v>#N/A</v>
      </c>
      <c r="BH48" s="157" t="e">
        <f>#N/A</f>
        <v>#N/A</v>
      </c>
      <c r="BI48" s="157" t="e">
        <f>#N/A</f>
        <v>#N/A</v>
      </c>
      <c r="BJ48" s="157" t="e">
        <f>#N/A</f>
        <v>#N/A</v>
      </c>
      <c r="BK48" s="157" t="e">
        <f>#N/A</f>
        <v>#N/A</v>
      </c>
    </row>
    <row r="49" spans="1:63" x14ac:dyDescent="0.25">
      <c r="A49" s="152">
        <v>41275</v>
      </c>
      <c r="B49" t="s">
        <v>278</v>
      </c>
      <c r="C49">
        <v>2013</v>
      </c>
      <c r="D49" s="153">
        <v>128.08368488109201</v>
      </c>
      <c r="E49" s="153">
        <v>120.36645672906</v>
      </c>
      <c r="F49" s="153">
        <v>132.83761849164799</v>
      </c>
      <c r="G49" s="153">
        <v>138.08891807442001</v>
      </c>
      <c r="H49" s="153">
        <v>119.834494509742</v>
      </c>
      <c r="I49" s="153">
        <v>122.54282934896101</v>
      </c>
      <c r="J49" s="154">
        <v>125.535313716419</v>
      </c>
      <c r="K49" s="154">
        <v>119.587171863856</v>
      </c>
      <c r="L49" s="154">
        <v>129.309831060243</v>
      </c>
      <c r="M49" s="154">
        <v>132.60778933348601</v>
      </c>
      <c r="N49" s="154">
        <v>118.921258204662</v>
      </c>
      <c r="O49" s="154">
        <v>120.30528943217899</v>
      </c>
      <c r="P49" s="155">
        <v>5490.2037596585897</v>
      </c>
      <c r="Q49" s="155">
        <v>5490.2037596585897</v>
      </c>
      <c r="R49" s="155">
        <v>5490.2037596585897</v>
      </c>
      <c r="S49" s="155">
        <v>6602.7296658449504</v>
      </c>
      <c r="T49" s="155">
        <v>5325.9483355417196</v>
      </c>
      <c r="U49" s="155">
        <v>5030.23767074633</v>
      </c>
      <c r="V49" s="154">
        <v>46.24</v>
      </c>
      <c r="W49" s="154">
        <v>60.74</v>
      </c>
      <c r="X49" s="154">
        <v>43.53</v>
      </c>
      <c r="Y49" s="154">
        <v>42.1</v>
      </c>
      <c r="Z49" s="154">
        <v>49.33</v>
      </c>
      <c r="AA49" s="154">
        <v>47.53</v>
      </c>
      <c r="AB49" s="154">
        <v>6.1166666666666698</v>
      </c>
      <c r="AC49" s="156">
        <v>7.1364184494974196E-3</v>
      </c>
      <c r="AD49" s="154">
        <v>106.191043430669</v>
      </c>
      <c r="AE49" s="154">
        <v>106.191043430669</v>
      </c>
      <c r="AF49" s="154">
        <v>106.191043430669</v>
      </c>
      <c r="AG49" s="154">
        <v>107.23415936433599</v>
      </c>
      <c r="AH49" s="154">
        <v>104.884128603288</v>
      </c>
      <c r="AI49" s="154">
        <v>105.713734359306</v>
      </c>
      <c r="AJ49" s="154">
        <v>84.437343072357905</v>
      </c>
      <c r="AK49" s="154">
        <v>89.835459419486</v>
      </c>
      <c r="AL49" s="154">
        <v>81.421557166238003</v>
      </c>
      <c r="AM49" s="154">
        <v>79.068457132125104</v>
      </c>
      <c r="AN49" s="154">
        <v>89.123757904245707</v>
      </c>
      <c r="AO49" s="154">
        <v>87.880188592031104</v>
      </c>
      <c r="AP49" s="154">
        <v>98.164801858135306</v>
      </c>
      <c r="AQ49" s="154">
        <v>106.084800875696</v>
      </c>
      <c r="AR49" s="154">
        <v>106.084800875696</v>
      </c>
      <c r="AS49" s="154">
        <v>106.084800875696</v>
      </c>
      <c r="AT49" s="154">
        <v>105.641217815953</v>
      </c>
      <c r="AU49" s="154">
        <v>105.530555294057</v>
      </c>
      <c r="AV49" s="154">
        <v>106.43166558774401</v>
      </c>
      <c r="AW49" s="154">
        <v>86.236019173704705</v>
      </c>
      <c r="AX49" s="154">
        <v>90.504714364947304</v>
      </c>
      <c r="AY49" s="154">
        <v>83.731587561374795</v>
      </c>
      <c r="AZ49" s="154">
        <v>81.279932388017599</v>
      </c>
      <c r="BA49" s="154">
        <v>90.546522131887997</v>
      </c>
      <c r="BB49" s="154">
        <v>90.306924285846407</v>
      </c>
      <c r="BC49" s="154">
        <v>98.015202778328103</v>
      </c>
      <c r="BE49" s="157" t="e">
        <f>#N/A</f>
        <v>#N/A</v>
      </c>
      <c r="BF49" s="157" t="e">
        <f>#N/A</f>
        <v>#N/A</v>
      </c>
      <c r="BG49" s="157" t="e">
        <f>#N/A</f>
        <v>#N/A</v>
      </c>
      <c r="BH49" s="157" t="e">
        <f>#N/A</f>
        <v>#N/A</v>
      </c>
      <c r="BI49" s="157" t="e">
        <f>#N/A</f>
        <v>#N/A</v>
      </c>
      <c r="BJ49" s="157" t="e">
        <f>#N/A</f>
        <v>#N/A</v>
      </c>
      <c r="BK49" s="157" t="e">
        <f>#N/A</f>
        <v>#N/A</v>
      </c>
    </row>
    <row r="50" spans="1:63" x14ac:dyDescent="0.25">
      <c r="A50" s="152">
        <v>41365</v>
      </c>
      <c r="B50" t="s">
        <v>279</v>
      </c>
      <c r="C50">
        <v>2013</v>
      </c>
      <c r="D50" s="153">
        <v>132.26045596091899</v>
      </c>
      <c r="E50" s="153">
        <v>126.81099208092201</v>
      </c>
      <c r="F50" s="153">
        <v>135.79926702753701</v>
      </c>
      <c r="G50" s="153">
        <v>143.45656862601501</v>
      </c>
      <c r="H50" s="153">
        <v>124.529326140981</v>
      </c>
      <c r="I50" s="153">
        <v>124.352931917234</v>
      </c>
      <c r="J50" s="154">
        <v>127.799032721156</v>
      </c>
      <c r="K50" s="154">
        <v>121.91702727504099</v>
      </c>
      <c r="L50" s="154">
        <v>131.54535314144999</v>
      </c>
      <c r="M50" s="154">
        <v>135.89679465339799</v>
      </c>
      <c r="N50" s="154">
        <v>120.899729767181</v>
      </c>
      <c r="O50" s="154">
        <v>121.90325784302</v>
      </c>
      <c r="P50" s="155">
        <v>5507.8475141614999</v>
      </c>
      <c r="Q50" s="155">
        <v>5507.8475141614999</v>
      </c>
      <c r="R50" s="155">
        <v>5507.8475141614999</v>
      </c>
      <c r="S50" s="155">
        <v>6565.5509395479503</v>
      </c>
      <c r="T50" s="155">
        <v>5383.0399141683101</v>
      </c>
      <c r="U50" s="155">
        <v>5065.75517511202</v>
      </c>
      <c r="V50" s="154">
        <v>46.02</v>
      </c>
      <c r="W50" s="154">
        <v>59.25</v>
      </c>
      <c r="X50" s="154">
        <v>43.76</v>
      </c>
      <c r="Y50" s="154">
        <v>41.28</v>
      </c>
      <c r="Z50" s="154">
        <v>49.15</v>
      </c>
      <c r="AA50" s="154">
        <v>48.32</v>
      </c>
      <c r="AB50" s="154">
        <v>5.8033333333333301</v>
      </c>
      <c r="AC50" s="156">
        <v>6.9664056827510902E-3</v>
      </c>
      <c r="AD50" s="154">
        <v>106.532307395126</v>
      </c>
      <c r="AE50" s="154">
        <v>106.532307395126</v>
      </c>
      <c r="AF50" s="154">
        <v>106.532307395126</v>
      </c>
      <c r="AG50" s="154">
        <v>106.63034402394401</v>
      </c>
      <c r="AH50" s="154">
        <v>106.008435505568</v>
      </c>
      <c r="AI50" s="154">
        <v>106.46015794152601</v>
      </c>
      <c r="AJ50" s="154">
        <v>84.035608308605404</v>
      </c>
      <c r="AK50" s="154">
        <v>87.631724902939595</v>
      </c>
      <c r="AL50" s="154">
        <v>81.851765256020599</v>
      </c>
      <c r="AM50" s="154">
        <v>77.528406423138307</v>
      </c>
      <c r="AN50" s="154">
        <v>88.798554652213198</v>
      </c>
      <c r="AO50" s="154">
        <v>89.340852362022702</v>
      </c>
      <c r="AP50" s="154">
        <v>95.826196060407497</v>
      </c>
      <c r="AQ50" s="154">
        <v>106.279578893146</v>
      </c>
      <c r="AR50" s="154">
        <v>106.279578893146</v>
      </c>
      <c r="AS50" s="154">
        <v>106.279578893146</v>
      </c>
      <c r="AT50" s="154">
        <v>105.946216433228</v>
      </c>
      <c r="AU50" s="154">
        <v>105.72635586766501</v>
      </c>
      <c r="AV50" s="154">
        <v>106.526292018993</v>
      </c>
      <c r="AW50" s="154">
        <v>85.199726089933804</v>
      </c>
      <c r="AX50" s="154">
        <v>89.299315954890005</v>
      </c>
      <c r="AY50" s="154">
        <v>82.782324058919798</v>
      </c>
      <c r="AZ50" s="154">
        <v>79.890130528688104</v>
      </c>
      <c r="BA50" s="154">
        <v>89.575429087624201</v>
      </c>
      <c r="BB50" s="154">
        <v>89.539613571230504</v>
      </c>
      <c r="BC50" s="154">
        <v>97.642683956581294</v>
      </c>
      <c r="BE50" s="157" t="e">
        <f>#N/A</f>
        <v>#N/A</v>
      </c>
      <c r="BF50" s="157" t="e">
        <f>#N/A</f>
        <v>#N/A</v>
      </c>
      <c r="BG50" s="157" t="e">
        <f>#N/A</f>
        <v>#N/A</v>
      </c>
      <c r="BH50" s="157" t="e">
        <f>#N/A</f>
        <v>#N/A</v>
      </c>
      <c r="BI50" s="157" t="e">
        <f>#N/A</f>
        <v>#N/A</v>
      </c>
      <c r="BJ50" s="157" t="e">
        <f>#N/A</f>
        <v>#N/A</v>
      </c>
      <c r="BK50" s="157" t="e">
        <f>#N/A</f>
        <v>#N/A</v>
      </c>
    </row>
    <row r="51" spans="1:63" x14ac:dyDescent="0.25">
      <c r="A51" s="152">
        <v>41456</v>
      </c>
      <c r="B51" t="s">
        <v>280</v>
      </c>
      <c r="C51">
        <v>2013</v>
      </c>
      <c r="D51" s="153">
        <v>132.94560135448901</v>
      </c>
      <c r="E51" s="153">
        <v>126.53625293552901</v>
      </c>
      <c r="F51" s="153">
        <v>136.99047696713001</v>
      </c>
      <c r="G51" s="153">
        <v>143.18037939079201</v>
      </c>
      <c r="H51" s="153">
        <v>124.01217241169</v>
      </c>
      <c r="I51" s="153">
        <v>129.61086494013199</v>
      </c>
      <c r="J51" s="154">
        <v>130.548329818642</v>
      </c>
      <c r="K51" s="154">
        <v>124.362387282772</v>
      </c>
      <c r="L51" s="154">
        <v>134.47350289949</v>
      </c>
      <c r="M51" s="154">
        <v>139.631901916701</v>
      </c>
      <c r="N51" s="154">
        <v>122.956947884879</v>
      </c>
      <c r="O51" s="154">
        <v>125.086301151199</v>
      </c>
      <c r="P51" s="155">
        <v>5474.5574113258299</v>
      </c>
      <c r="Q51" s="155">
        <v>5474.5574113258299</v>
      </c>
      <c r="R51" s="155">
        <v>5474.5574113258299</v>
      </c>
      <c r="S51" s="155">
        <v>6471.6265269641199</v>
      </c>
      <c r="T51" s="155">
        <v>5371.2961385252102</v>
      </c>
      <c r="U51" s="155">
        <v>5058.7629770445001</v>
      </c>
      <c r="V51" s="154">
        <v>46.1</v>
      </c>
      <c r="W51" s="154">
        <v>59.79</v>
      </c>
      <c r="X51" s="154">
        <v>43.68</v>
      </c>
      <c r="Y51" s="154">
        <v>41.3</v>
      </c>
      <c r="Z51" s="154">
        <v>49.89</v>
      </c>
      <c r="AA51" s="154">
        <v>46.9</v>
      </c>
      <c r="AB51" s="154">
        <v>5.6366666666666703</v>
      </c>
      <c r="AC51" s="156">
        <v>6.8766607511562298E-3</v>
      </c>
      <c r="AD51" s="154">
        <v>105.888413122565</v>
      </c>
      <c r="AE51" s="154">
        <v>105.888413122565</v>
      </c>
      <c r="AF51" s="154">
        <v>105.888413122565</v>
      </c>
      <c r="AG51" s="154">
        <v>105.104928637136</v>
      </c>
      <c r="AH51" s="154">
        <v>105.777164829017</v>
      </c>
      <c r="AI51" s="154">
        <v>106.313212326333</v>
      </c>
      <c r="AJ51" s="154">
        <v>84.181693677242706</v>
      </c>
      <c r="AK51" s="154">
        <v>88.4303937881309</v>
      </c>
      <c r="AL51" s="154">
        <v>81.702127659574501</v>
      </c>
      <c r="AM51" s="154">
        <v>77.565968635552593</v>
      </c>
      <c r="AN51" s="154">
        <v>90.135501355013602</v>
      </c>
      <c r="AO51" s="154">
        <v>86.715355458999696</v>
      </c>
      <c r="AP51" s="154">
        <v>94.591712195689297</v>
      </c>
      <c r="AQ51" s="154">
        <v>106.463088760826</v>
      </c>
      <c r="AR51" s="154">
        <v>106.463088760826</v>
      </c>
      <c r="AS51" s="154">
        <v>106.463088760826</v>
      </c>
      <c r="AT51" s="154">
        <v>106.236877277386</v>
      </c>
      <c r="AU51" s="154">
        <v>105.911649750623</v>
      </c>
      <c r="AV51" s="154">
        <v>106.610618114348</v>
      </c>
      <c r="AW51" s="154">
        <v>84.346039716959595</v>
      </c>
      <c r="AX51" s="154">
        <v>88.537622481050093</v>
      </c>
      <c r="AY51" s="154">
        <v>81.889174655132095</v>
      </c>
      <c r="AZ51" s="154">
        <v>78.702225561085498</v>
      </c>
      <c r="BA51" s="154">
        <v>89.074074074074105</v>
      </c>
      <c r="BB51" s="154">
        <v>88.185263936396396</v>
      </c>
      <c r="BC51" s="154">
        <v>96.686877993091798</v>
      </c>
      <c r="BE51" s="157" t="e">
        <f>#N/A</f>
        <v>#N/A</v>
      </c>
      <c r="BF51" s="157" t="e">
        <f>#N/A</f>
        <v>#N/A</v>
      </c>
      <c r="BG51" s="157" t="e">
        <f>#N/A</f>
        <v>#N/A</v>
      </c>
      <c r="BH51" s="157" t="e">
        <f>#N/A</f>
        <v>#N/A</v>
      </c>
      <c r="BI51" s="157" t="e">
        <f>#N/A</f>
        <v>#N/A</v>
      </c>
      <c r="BJ51" s="157" t="e">
        <f>#N/A</f>
        <v>#N/A</v>
      </c>
      <c r="BK51" s="157" t="e">
        <f>#N/A</f>
        <v>#N/A</v>
      </c>
    </row>
    <row r="52" spans="1:63" x14ac:dyDescent="0.25">
      <c r="A52" s="152">
        <v>41548</v>
      </c>
      <c r="B52" t="s">
        <v>281</v>
      </c>
      <c r="C52">
        <v>2013</v>
      </c>
      <c r="D52" s="153">
        <v>135.55505360394099</v>
      </c>
      <c r="E52" s="153">
        <v>129.50769245954501</v>
      </c>
      <c r="F52" s="153">
        <v>139.41398326890899</v>
      </c>
      <c r="G52" s="153">
        <v>145.545064095513</v>
      </c>
      <c r="H52" s="153">
        <v>128.11262809863899</v>
      </c>
      <c r="I52" s="153">
        <v>127.73595560902601</v>
      </c>
      <c r="J52" s="154">
        <v>132.21119895011</v>
      </c>
      <c r="K52" s="154">
        <v>125.805348551264</v>
      </c>
      <c r="L52" s="154">
        <v>136.26033643880601</v>
      </c>
      <c r="M52" s="154">
        <v>142.56773254668499</v>
      </c>
      <c r="N52" s="154">
        <v>124.122155290263</v>
      </c>
      <c r="O52" s="154">
        <v>126.06064545383801</v>
      </c>
      <c r="P52" s="155">
        <v>5558.1155694433601</v>
      </c>
      <c r="Q52" s="155">
        <v>5558.1155694433601</v>
      </c>
      <c r="R52" s="155">
        <v>5558.1155694433601</v>
      </c>
      <c r="S52" s="155">
        <v>6568.7679599081503</v>
      </c>
      <c r="T52" s="155">
        <v>5445.9989605675601</v>
      </c>
      <c r="U52" s="155">
        <v>5130.1271230177799</v>
      </c>
      <c r="V52" s="154">
        <v>45.57</v>
      </c>
      <c r="W52" s="154">
        <v>58.88</v>
      </c>
      <c r="X52" s="154">
        <v>43.26</v>
      </c>
      <c r="Y52" s="154">
        <v>40.94</v>
      </c>
      <c r="Z52" s="154">
        <v>48.61</v>
      </c>
      <c r="AA52" s="154">
        <v>47.91</v>
      </c>
      <c r="AB52" s="154">
        <v>5.73</v>
      </c>
      <c r="AC52" s="156">
        <v>6.9268584739984101E-3</v>
      </c>
      <c r="AD52" s="154">
        <v>107.504587746692</v>
      </c>
      <c r="AE52" s="154">
        <v>107.504587746692</v>
      </c>
      <c r="AF52" s="154">
        <v>107.504587746692</v>
      </c>
      <c r="AG52" s="154">
        <v>106.68259127492099</v>
      </c>
      <c r="AH52" s="154">
        <v>107.248290701912</v>
      </c>
      <c r="AI52" s="154">
        <v>107.812976525164</v>
      </c>
      <c r="AJ52" s="154">
        <v>83.213878110020502</v>
      </c>
      <c r="AK52" s="154">
        <v>87.084488814938098</v>
      </c>
      <c r="AL52" s="154">
        <v>80.916530278232401</v>
      </c>
      <c r="AM52" s="154">
        <v>76.889848812094996</v>
      </c>
      <c r="AN52" s="154">
        <v>87.822944896115601</v>
      </c>
      <c r="AO52" s="154">
        <v>88.582786354811901</v>
      </c>
      <c r="AP52" s="154">
        <v>95.282205550500805</v>
      </c>
      <c r="AQ52" s="154">
        <v>106.529087923763</v>
      </c>
      <c r="AR52" s="154">
        <v>106.529087923763</v>
      </c>
      <c r="AS52" s="154">
        <v>106.529087923763</v>
      </c>
      <c r="AT52" s="154">
        <v>106.413005825084</v>
      </c>
      <c r="AU52" s="154">
        <v>105.979504909946</v>
      </c>
      <c r="AV52" s="154">
        <v>106.575020288082</v>
      </c>
      <c r="AW52" s="154">
        <v>83.967130792056594</v>
      </c>
      <c r="AX52" s="154">
        <v>88.245516731373698</v>
      </c>
      <c r="AY52" s="154">
        <v>81.472995090016397</v>
      </c>
      <c r="AZ52" s="154">
        <v>77.763170250727796</v>
      </c>
      <c r="BA52" s="154">
        <v>88.970189701896999</v>
      </c>
      <c r="BB52" s="154">
        <v>88.129795691966294</v>
      </c>
      <c r="BC52" s="154">
        <v>95.966228916183198</v>
      </c>
      <c r="BE52" s="157" t="e">
        <f>#N/A</f>
        <v>#N/A</v>
      </c>
      <c r="BF52" s="157" t="e">
        <f>#N/A</f>
        <v>#N/A</v>
      </c>
      <c r="BG52" s="157" t="e">
        <f>#N/A</f>
        <v>#N/A</v>
      </c>
      <c r="BH52" s="157" t="e">
        <f>#N/A</f>
        <v>#N/A</v>
      </c>
      <c r="BI52" s="157" t="e">
        <f>#N/A</f>
        <v>#N/A</v>
      </c>
      <c r="BJ52" s="157" t="e">
        <f>#N/A</f>
        <v>#N/A</v>
      </c>
      <c r="BK52" s="157" t="e">
        <f>#N/A</f>
        <v>#N/A</v>
      </c>
    </row>
    <row r="53" spans="1:63" x14ac:dyDescent="0.25">
      <c r="A53" s="152">
        <v>41640</v>
      </c>
      <c r="B53" t="s">
        <v>282</v>
      </c>
      <c r="C53">
        <v>2014</v>
      </c>
      <c r="D53" s="153">
        <v>140.50489983990201</v>
      </c>
      <c r="E53" s="153">
        <v>135.98827422840299</v>
      </c>
      <c r="F53" s="153">
        <v>143.77997561362699</v>
      </c>
      <c r="G53" s="153">
        <v>152.885631690081</v>
      </c>
      <c r="H53" s="153">
        <v>131.51753308446499</v>
      </c>
      <c r="I53" s="153">
        <v>132.09906577375</v>
      </c>
      <c r="J53" s="154">
        <v>135.31650268981301</v>
      </c>
      <c r="K53" s="154">
        <v>129.7108029261</v>
      </c>
      <c r="L53" s="154">
        <v>138.995925719301</v>
      </c>
      <c r="M53" s="154">
        <v>146.26691095059999</v>
      </c>
      <c r="N53" s="154">
        <v>127.042914933944</v>
      </c>
      <c r="O53" s="154">
        <v>128.449704560035</v>
      </c>
      <c r="P53" s="155">
        <v>5486.8747493750298</v>
      </c>
      <c r="Q53" s="155">
        <v>5486.8747493750298</v>
      </c>
      <c r="R53" s="155">
        <v>5486.8747493750298</v>
      </c>
      <c r="S53" s="155">
        <v>6586.7642456455096</v>
      </c>
      <c r="T53" s="155">
        <v>5321.0514843991596</v>
      </c>
      <c r="U53" s="155">
        <v>5037.2951018997301</v>
      </c>
      <c r="V53" s="154">
        <v>45.31</v>
      </c>
      <c r="W53" s="154">
        <v>57.79</v>
      </c>
      <c r="X53" s="154">
        <v>43.23</v>
      </c>
      <c r="Y53" s="154">
        <v>40.799999999999997</v>
      </c>
      <c r="Z53" s="154">
        <v>48.3</v>
      </c>
      <c r="AA53" s="154">
        <v>47.49</v>
      </c>
      <c r="AB53" s="154">
        <v>5.18333333333333</v>
      </c>
      <c r="AC53" s="156">
        <v>6.6350316366509303E-3</v>
      </c>
      <c r="AD53" s="154">
        <v>106.12665400341299</v>
      </c>
      <c r="AE53" s="154">
        <v>106.12665400341299</v>
      </c>
      <c r="AF53" s="154">
        <v>106.12665400341299</v>
      </c>
      <c r="AG53" s="154">
        <v>106.97486684432801</v>
      </c>
      <c r="AH53" s="154">
        <v>104.78769470407801</v>
      </c>
      <c r="AI53" s="154">
        <v>105.86205089046</v>
      </c>
      <c r="AJ53" s="154">
        <v>82.739100661949294</v>
      </c>
      <c r="AK53" s="154">
        <v>85.472360880014804</v>
      </c>
      <c r="AL53" s="154">
        <v>80.860416179565107</v>
      </c>
      <c r="AM53" s="154">
        <v>76.626913325194806</v>
      </c>
      <c r="AN53" s="154">
        <v>87.262872628726299</v>
      </c>
      <c r="AO53" s="154">
        <v>87.806230932790996</v>
      </c>
      <c r="AP53" s="154">
        <v>91.267989754744093</v>
      </c>
      <c r="AQ53" s="154">
        <v>106.512990566949</v>
      </c>
      <c r="AR53" s="154">
        <v>106.512990566949</v>
      </c>
      <c r="AS53" s="154">
        <v>106.512990566949</v>
      </c>
      <c r="AT53" s="154">
        <v>106.348182695083</v>
      </c>
      <c r="AU53" s="154">
        <v>105.955396435144</v>
      </c>
      <c r="AV53" s="154">
        <v>106.612099420871</v>
      </c>
      <c r="AW53" s="154">
        <v>83.542570189454494</v>
      </c>
      <c r="AX53" s="154">
        <v>87.1547420965058</v>
      </c>
      <c r="AY53" s="154">
        <v>81.332709843348098</v>
      </c>
      <c r="AZ53" s="154">
        <v>77.152784298995201</v>
      </c>
      <c r="BA53" s="154">
        <v>88.5049683830172</v>
      </c>
      <c r="BB53" s="154">
        <v>88.111306277156302</v>
      </c>
      <c r="BC53" s="154">
        <v>94.242025890335398</v>
      </c>
      <c r="BE53" s="157" t="e">
        <f>#N/A</f>
        <v>#N/A</v>
      </c>
      <c r="BF53" s="157" t="e">
        <f>#N/A</f>
        <v>#N/A</v>
      </c>
      <c r="BG53" s="157" t="e">
        <f>#N/A</f>
        <v>#N/A</v>
      </c>
      <c r="BH53" s="157" t="e">
        <f>#N/A</f>
        <v>#N/A</v>
      </c>
      <c r="BI53" s="157" t="e">
        <f>#N/A</f>
        <v>#N/A</v>
      </c>
      <c r="BJ53" s="157" t="e">
        <f>#N/A</f>
        <v>#N/A</v>
      </c>
      <c r="BK53" s="157" t="e">
        <f>#N/A</f>
        <v>#N/A</v>
      </c>
    </row>
    <row r="54" spans="1:63" x14ac:dyDescent="0.25">
      <c r="A54" s="152">
        <v>41730</v>
      </c>
      <c r="B54" t="s">
        <v>283</v>
      </c>
      <c r="C54">
        <v>2014</v>
      </c>
      <c r="D54" s="153">
        <v>134.16662035368401</v>
      </c>
      <c r="E54" s="153">
        <v>129.83571746399599</v>
      </c>
      <c r="F54" s="153">
        <v>137.303452799844</v>
      </c>
      <c r="G54" s="153">
        <v>145.633556077463</v>
      </c>
      <c r="H54" s="153">
        <v>125.812250120351</v>
      </c>
      <c r="I54" s="153">
        <v>127.309207395599</v>
      </c>
      <c r="J54" s="154">
        <v>135.79304378800401</v>
      </c>
      <c r="K54" s="154">
        <v>130.466984271868</v>
      </c>
      <c r="L54" s="154">
        <v>139.371972162378</v>
      </c>
      <c r="M54" s="154">
        <v>146.81115781346199</v>
      </c>
      <c r="N54" s="154">
        <v>127.363645928786</v>
      </c>
      <c r="O54" s="154">
        <v>129.18877342962699</v>
      </c>
      <c r="P54" s="155">
        <v>5510.1778213600001</v>
      </c>
      <c r="Q54" s="155">
        <v>5510.1778213600001</v>
      </c>
      <c r="R54" s="155">
        <v>5510.1778213600001</v>
      </c>
      <c r="S54" s="155">
        <v>6556.4220269027501</v>
      </c>
      <c r="T54" s="155">
        <v>5383.6303687007903</v>
      </c>
      <c r="U54" s="155">
        <v>5078.0878292681</v>
      </c>
      <c r="V54" s="154">
        <v>45.68</v>
      </c>
      <c r="W54" s="154">
        <v>58.27</v>
      </c>
      <c r="X54" s="154">
        <v>43.58</v>
      </c>
      <c r="Y54" s="154">
        <v>40.869999999999997</v>
      </c>
      <c r="Z54" s="154">
        <v>48.97</v>
      </c>
      <c r="AA54" s="154">
        <v>47.62</v>
      </c>
      <c r="AB54" s="154">
        <v>5.72</v>
      </c>
      <c r="AC54" s="156">
        <v>6.9214728932259599E-3</v>
      </c>
      <c r="AD54" s="154">
        <v>106.577379994205</v>
      </c>
      <c r="AE54" s="154">
        <v>106.577379994205</v>
      </c>
      <c r="AF54" s="154">
        <v>106.577379994205</v>
      </c>
      <c r="AG54" s="154">
        <v>106.482082422613</v>
      </c>
      <c r="AH54" s="154">
        <v>106.02006335195701</v>
      </c>
      <c r="AI54" s="154">
        <v>106.719336734008</v>
      </c>
      <c r="AJ54" s="154">
        <v>83.414745491896795</v>
      </c>
      <c r="AK54" s="154">
        <v>86.182288777962697</v>
      </c>
      <c r="AL54" s="154">
        <v>81.515080664016807</v>
      </c>
      <c r="AM54" s="154">
        <v>76.758381068644894</v>
      </c>
      <c r="AN54" s="154">
        <v>88.473351400180704</v>
      </c>
      <c r="AO54" s="154">
        <v>88.046593325321297</v>
      </c>
      <c r="AP54" s="154">
        <v>95.208124346720496</v>
      </c>
      <c r="AQ54" s="154">
        <v>106.524258716719</v>
      </c>
      <c r="AR54" s="154">
        <v>106.524258716719</v>
      </c>
      <c r="AS54" s="154">
        <v>106.524258716719</v>
      </c>
      <c r="AT54" s="154">
        <v>106.31111729475001</v>
      </c>
      <c r="AU54" s="154">
        <v>105.958303396741</v>
      </c>
      <c r="AV54" s="154">
        <v>106.676894118991</v>
      </c>
      <c r="AW54" s="154">
        <v>83.387354485277299</v>
      </c>
      <c r="AX54" s="154">
        <v>86.792383065261603</v>
      </c>
      <c r="AY54" s="154">
        <v>81.248538695347193</v>
      </c>
      <c r="AZ54" s="154">
        <v>76.960277960371897</v>
      </c>
      <c r="BA54" s="154">
        <v>88.423667570009002</v>
      </c>
      <c r="BB54" s="154">
        <v>87.787741517981004</v>
      </c>
      <c r="BC54" s="154">
        <v>94.087507961913701</v>
      </c>
      <c r="BE54" s="157" t="e">
        <f>#N/A</f>
        <v>#N/A</v>
      </c>
      <c r="BF54" s="157" t="e">
        <f>#N/A</f>
        <v>#N/A</v>
      </c>
      <c r="BG54" s="157" t="e">
        <f>#N/A</f>
        <v>#N/A</v>
      </c>
      <c r="BH54" s="157" t="e">
        <f>#N/A</f>
        <v>#N/A</v>
      </c>
      <c r="BI54" s="157" t="e">
        <f>#N/A</f>
        <v>#N/A</v>
      </c>
      <c r="BJ54" s="157" t="e">
        <f>#N/A</f>
        <v>#N/A</v>
      </c>
      <c r="BK54" s="157" t="e">
        <f>#N/A</f>
        <v>#N/A</v>
      </c>
    </row>
    <row r="55" spans="1:63" x14ac:dyDescent="0.25">
      <c r="A55" s="152">
        <v>41821</v>
      </c>
      <c r="B55" t="s">
        <v>284</v>
      </c>
      <c r="C55">
        <v>2014</v>
      </c>
      <c r="D55" s="153">
        <v>136.59481838018201</v>
      </c>
      <c r="E55" s="153">
        <v>129.01324749319099</v>
      </c>
      <c r="F55" s="153">
        <v>141.08959391258</v>
      </c>
      <c r="G55" s="153">
        <v>145.785040732781</v>
      </c>
      <c r="H55" s="153">
        <v>130.25388424489401</v>
      </c>
      <c r="I55" s="153">
        <v>127.05344277179</v>
      </c>
      <c r="J55" s="154">
        <v>136.70534804442701</v>
      </c>
      <c r="K55" s="154">
        <v>131.08623291128399</v>
      </c>
      <c r="L55" s="154">
        <v>140.39675139874001</v>
      </c>
      <c r="M55" s="154">
        <v>147.462323148959</v>
      </c>
      <c r="N55" s="154">
        <v>128.92407388708699</v>
      </c>
      <c r="O55" s="154">
        <v>128.54941788754101</v>
      </c>
      <c r="P55" s="155">
        <v>5488.8721555451702</v>
      </c>
      <c r="Q55" s="155">
        <v>5488.8721555451702</v>
      </c>
      <c r="R55" s="155">
        <v>5488.8721555451702</v>
      </c>
      <c r="S55" s="155">
        <v>6476.7862837185503</v>
      </c>
      <c r="T55" s="155">
        <v>5383.6538222426898</v>
      </c>
      <c r="U55" s="155">
        <v>5082.1881303213304</v>
      </c>
      <c r="V55" s="154">
        <v>45.28</v>
      </c>
      <c r="W55" s="154">
        <v>59.18</v>
      </c>
      <c r="X55" s="154">
        <v>42.8</v>
      </c>
      <c r="Y55" s="154">
        <v>40.86</v>
      </c>
      <c r="Z55" s="154">
        <v>47.92</v>
      </c>
      <c r="AA55" s="154">
        <v>48.38</v>
      </c>
      <c r="AB55" s="154">
        <v>5.5533333333333301</v>
      </c>
      <c r="AC55" s="156">
        <v>6.8319700780435999E-3</v>
      </c>
      <c r="AD55" s="154">
        <v>106.16528765976599</v>
      </c>
      <c r="AE55" s="154">
        <v>106.16528765976599</v>
      </c>
      <c r="AF55" s="154">
        <v>106.16528765976599</v>
      </c>
      <c r="AG55" s="154">
        <v>105.18872764240901</v>
      </c>
      <c r="AH55" s="154">
        <v>106.020525223562</v>
      </c>
      <c r="AI55" s="154">
        <v>106.80550724218401</v>
      </c>
      <c r="AJ55" s="154">
        <v>82.684318648710402</v>
      </c>
      <c r="AK55" s="154">
        <v>87.528193751155499</v>
      </c>
      <c r="AL55" s="154">
        <v>80.056114098667294</v>
      </c>
      <c r="AM55" s="154">
        <v>76.739599962437794</v>
      </c>
      <c r="AN55" s="154">
        <v>86.576332429990998</v>
      </c>
      <c r="AO55" s="154">
        <v>89.451788850882906</v>
      </c>
      <c r="AP55" s="154">
        <v>93.976970907457201</v>
      </c>
      <c r="AQ55" s="154">
        <v>106.593477351019</v>
      </c>
      <c r="AR55" s="154">
        <v>106.593477351019</v>
      </c>
      <c r="AS55" s="154">
        <v>106.593477351019</v>
      </c>
      <c r="AT55" s="154">
        <v>106.332067046068</v>
      </c>
      <c r="AU55" s="154">
        <v>106.01914349537699</v>
      </c>
      <c r="AV55" s="154">
        <v>106.79996784795399</v>
      </c>
      <c r="AW55" s="154">
        <v>83.013010728144295</v>
      </c>
      <c r="AX55" s="154">
        <v>86.5668330560177</v>
      </c>
      <c r="AY55" s="154">
        <v>80.837035305120395</v>
      </c>
      <c r="AZ55" s="154">
        <v>76.753685792093094</v>
      </c>
      <c r="BA55" s="154">
        <v>87.533875338753404</v>
      </c>
      <c r="BB55" s="154">
        <v>88.471849865951697</v>
      </c>
      <c r="BC55" s="154">
        <v>93.933822639855606</v>
      </c>
      <c r="BE55" s="157" t="e">
        <f>#N/A</f>
        <v>#N/A</v>
      </c>
      <c r="BF55" s="157" t="e">
        <f>#N/A</f>
        <v>#N/A</v>
      </c>
      <c r="BG55" s="157" t="e">
        <f>#N/A</f>
        <v>#N/A</v>
      </c>
      <c r="BH55" s="157" t="e">
        <f>#N/A</f>
        <v>#N/A</v>
      </c>
      <c r="BI55" s="157" t="e">
        <f>#N/A</f>
        <v>#N/A</v>
      </c>
      <c r="BJ55" s="157" t="e">
        <f>#N/A</f>
        <v>#N/A</v>
      </c>
      <c r="BK55" s="157" t="e">
        <f>#N/A</f>
        <v>#N/A</v>
      </c>
    </row>
    <row r="56" spans="1:63" x14ac:dyDescent="0.25">
      <c r="A56" s="152">
        <v>41913</v>
      </c>
      <c r="B56" t="s">
        <v>285</v>
      </c>
      <c r="C56">
        <v>2014</v>
      </c>
      <c r="D56" s="153">
        <v>140.79964444338199</v>
      </c>
      <c r="E56" s="153">
        <v>133.030668044945</v>
      </c>
      <c r="F56" s="153">
        <v>145.47173165737601</v>
      </c>
      <c r="G56" s="153">
        <v>149.08733814997399</v>
      </c>
      <c r="H56" s="153">
        <v>132.70786857715501</v>
      </c>
      <c r="I56" s="153">
        <v>137.41437028866599</v>
      </c>
      <c r="J56" s="154">
        <v>138.016495754288</v>
      </c>
      <c r="K56" s="154">
        <v>131.96697680763401</v>
      </c>
      <c r="L56" s="154">
        <v>141.911188495857</v>
      </c>
      <c r="M56" s="154">
        <v>148.34789166257499</v>
      </c>
      <c r="N56" s="154">
        <v>130.07288400671601</v>
      </c>
      <c r="O56" s="154">
        <v>130.96902155745099</v>
      </c>
      <c r="P56" s="155">
        <v>5619.3693586609897</v>
      </c>
      <c r="Q56" s="155">
        <v>5619.3693586609897</v>
      </c>
      <c r="R56" s="155">
        <v>5619.3693586609897</v>
      </c>
      <c r="S56" s="155">
        <v>6629.1210023704498</v>
      </c>
      <c r="T56" s="155">
        <v>5504.2922976915697</v>
      </c>
      <c r="U56" s="155">
        <v>5197.0923998696599</v>
      </c>
      <c r="V56" s="154">
        <v>44.89</v>
      </c>
      <c r="W56" s="154">
        <v>58.65</v>
      </c>
      <c r="X56" s="154">
        <v>42.42</v>
      </c>
      <c r="Y56" s="154">
        <v>40.82</v>
      </c>
      <c r="Z56" s="154">
        <v>48</v>
      </c>
      <c r="AA56" s="154">
        <v>45.66</v>
      </c>
      <c r="AB56" s="154">
        <v>5.5766666666666698</v>
      </c>
      <c r="AC56" s="156">
        <v>6.84447117505055E-3</v>
      </c>
      <c r="AD56" s="154">
        <v>108.689353208203</v>
      </c>
      <c r="AE56" s="154">
        <v>108.689353208203</v>
      </c>
      <c r="AF56" s="154">
        <v>108.689353208203</v>
      </c>
      <c r="AG56" s="154">
        <v>107.662777970585</v>
      </c>
      <c r="AH56" s="154">
        <v>108.396263885735</v>
      </c>
      <c r="AI56" s="154">
        <v>109.220295612607</v>
      </c>
      <c r="AJ56" s="154">
        <v>81.972152476603497</v>
      </c>
      <c r="AK56" s="154">
        <v>86.744315030504694</v>
      </c>
      <c r="AL56" s="154">
        <v>79.3453355155483</v>
      </c>
      <c r="AM56" s="154">
        <v>76.664475537609206</v>
      </c>
      <c r="AN56" s="154">
        <v>86.720867208672104</v>
      </c>
      <c r="AO56" s="154">
        <v>84.422668022557104</v>
      </c>
      <c r="AP56" s="154">
        <v>94.148929393269199</v>
      </c>
      <c r="AQ56" s="154">
        <v>106.889668716397</v>
      </c>
      <c r="AR56" s="154">
        <v>106.889668716397</v>
      </c>
      <c r="AS56" s="154">
        <v>106.889668716397</v>
      </c>
      <c r="AT56" s="154">
        <v>106.577113719984</v>
      </c>
      <c r="AU56" s="154">
        <v>106.306136791333</v>
      </c>
      <c r="AV56" s="154">
        <v>107.151797619815</v>
      </c>
      <c r="AW56" s="154">
        <v>82.702579319790004</v>
      </c>
      <c r="AX56" s="154">
        <v>86.481789609909399</v>
      </c>
      <c r="AY56" s="154">
        <v>80.444236614449395</v>
      </c>
      <c r="AZ56" s="154">
        <v>76.697342473471707</v>
      </c>
      <c r="BA56" s="154">
        <v>87.258355916892498</v>
      </c>
      <c r="BB56" s="154">
        <v>87.431820282888097</v>
      </c>
      <c r="BC56" s="154">
        <v>93.650503600547694</v>
      </c>
      <c r="BE56" s="157" t="e">
        <f>#N/A</f>
        <v>#N/A</v>
      </c>
      <c r="BF56" s="157" t="e">
        <f>#N/A</f>
        <v>#N/A</v>
      </c>
      <c r="BG56" s="157" t="e">
        <f>#N/A</f>
        <v>#N/A</v>
      </c>
      <c r="BH56" s="157" t="e">
        <f>#N/A</f>
        <v>#N/A</v>
      </c>
      <c r="BI56" s="157" t="e">
        <f>#N/A</f>
        <v>#N/A</v>
      </c>
      <c r="BJ56" s="157" t="e">
        <f>#N/A</f>
        <v>#N/A</v>
      </c>
      <c r="BK56" s="157" t="e">
        <f>#N/A</f>
        <v>#N/A</v>
      </c>
    </row>
    <row r="57" spans="1:63" x14ac:dyDescent="0.25">
      <c r="A57" s="152">
        <v>42005</v>
      </c>
      <c r="B57" t="s">
        <v>286</v>
      </c>
      <c r="C57">
        <v>2015</v>
      </c>
      <c r="D57" s="153">
        <v>143.35876967900799</v>
      </c>
      <c r="E57" s="153">
        <v>142.15506368540099</v>
      </c>
      <c r="F57" s="153">
        <v>145.32036674348799</v>
      </c>
      <c r="G57" s="153">
        <v>154.70550769814801</v>
      </c>
      <c r="H57" s="153">
        <v>133.376677674435</v>
      </c>
      <c r="I57" s="153">
        <v>136.05213105800999</v>
      </c>
      <c r="J57" s="154">
        <v>138.72996321406401</v>
      </c>
      <c r="K57" s="154">
        <v>133.508674171884</v>
      </c>
      <c r="L57" s="154">
        <v>142.29628627832199</v>
      </c>
      <c r="M57" s="154">
        <v>148.802860664592</v>
      </c>
      <c r="N57" s="154">
        <v>130.537670154209</v>
      </c>
      <c r="O57" s="154">
        <v>131.95728787851601</v>
      </c>
      <c r="P57" s="155">
        <v>5664.1898812596801</v>
      </c>
      <c r="Q57" s="155">
        <v>5664.1898812596801</v>
      </c>
      <c r="R57" s="155">
        <v>5664.1898812596801</v>
      </c>
      <c r="S57" s="155">
        <v>6834.51039610722</v>
      </c>
      <c r="T57" s="155">
        <v>5442.8221292960498</v>
      </c>
      <c r="U57" s="155">
        <v>5189.2734356145102</v>
      </c>
      <c r="V57" s="154">
        <v>44.51</v>
      </c>
      <c r="W57" s="154">
        <v>55.41</v>
      </c>
      <c r="X57" s="154">
        <v>42.87</v>
      </c>
      <c r="Y57" s="154">
        <v>40.619999999999997</v>
      </c>
      <c r="Z57" s="154">
        <v>47.3</v>
      </c>
      <c r="AA57" s="154">
        <v>46.12</v>
      </c>
      <c r="AB57" s="154">
        <v>5.5566666666666702</v>
      </c>
      <c r="AC57" s="156">
        <v>6.83375536247863E-3</v>
      </c>
      <c r="AD57" s="154">
        <v>109.55626785658799</v>
      </c>
      <c r="AE57" s="154">
        <v>109.55626785658799</v>
      </c>
      <c r="AF57" s="154">
        <v>109.55626785658799</v>
      </c>
      <c r="AG57" s="154">
        <v>110.998483064441</v>
      </c>
      <c r="AH57" s="154">
        <v>107.18572922766501</v>
      </c>
      <c r="AI57" s="154">
        <v>109.05597496528701</v>
      </c>
      <c r="AJ57" s="154">
        <v>81.278246975576394</v>
      </c>
      <c r="AK57" s="154">
        <v>81.952301719356598</v>
      </c>
      <c r="AL57" s="154">
        <v>80.187046995557594</v>
      </c>
      <c r="AM57" s="154">
        <v>76.288853413466001</v>
      </c>
      <c r="AN57" s="154">
        <v>85.456187895212295</v>
      </c>
      <c r="AO57" s="154">
        <v>85.273181103818104</v>
      </c>
      <c r="AP57" s="154">
        <v>94.001528336938804</v>
      </c>
      <c r="AQ57" s="154">
        <v>107.747072179691</v>
      </c>
      <c r="AR57" s="154">
        <v>107.747072179691</v>
      </c>
      <c r="AS57" s="154">
        <v>107.747072179691</v>
      </c>
      <c r="AT57" s="154">
        <v>107.583017775012</v>
      </c>
      <c r="AU57" s="154">
        <v>106.90564542222999</v>
      </c>
      <c r="AV57" s="154">
        <v>107.95027863852199</v>
      </c>
      <c r="AW57" s="154">
        <v>82.337365898196794</v>
      </c>
      <c r="AX57" s="154">
        <v>85.601774819744904</v>
      </c>
      <c r="AY57" s="154">
        <v>80.275894318447499</v>
      </c>
      <c r="AZ57" s="154">
        <v>76.612827495539506</v>
      </c>
      <c r="BA57" s="154">
        <v>86.806684733514004</v>
      </c>
      <c r="BB57" s="154">
        <v>86.798557825644806</v>
      </c>
      <c r="BC57" s="154">
        <v>94.333888246096393</v>
      </c>
      <c r="BE57" s="157" t="e">
        <f>#N/A</f>
        <v>#N/A</v>
      </c>
      <c r="BF57" s="157" t="e">
        <f>#N/A</f>
        <v>#N/A</v>
      </c>
      <c r="BG57" s="157" t="e">
        <f>#N/A</f>
        <v>#N/A</v>
      </c>
      <c r="BH57" s="157" t="e">
        <f>#N/A</f>
        <v>#N/A</v>
      </c>
      <c r="BI57" s="157" t="e">
        <f>#N/A</f>
        <v>#N/A</v>
      </c>
      <c r="BJ57" s="157" t="e">
        <f>#N/A</f>
        <v>#N/A</v>
      </c>
      <c r="BK57" s="157" t="e">
        <f>#N/A</f>
        <v>#N/A</v>
      </c>
    </row>
    <row r="58" spans="1:63" x14ac:dyDescent="0.25">
      <c r="A58" s="152">
        <v>42095</v>
      </c>
      <c r="B58" t="s">
        <v>287</v>
      </c>
      <c r="C58">
        <v>2015</v>
      </c>
      <c r="D58" s="153">
        <v>148.72111204031299</v>
      </c>
      <c r="E58" s="153">
        <v>147.92598558110399</v>
      </c>
      <c r="F58" s="153">
        <v>150.61496378222699</v>
      </c>
      <c r="G58" s="153">
        <v>158.92799577082201</v>
      </c>
      <c r="H58" s="153">
        <v>140.240691850335</v>
      </c>
      <c r="I58" s="153">
        <v>138.91990823650499</v>
      </c>
      <c r="J58" s="154">
        <v>142.36858613572099</v>
      </c>
      <c r="K58" s="154">
        <v>138.03124120115999</v>
      </c>
      <c r="L58" s="154">
        <v>145.62416402391801</v>
      </c>
      <c r="M58" s="154">
        <v>152.126470587932</v>
      </c>
      <c r="N58" s="154">
        <v>134.144780586705</v>
      </c>
      <c r="O58" s="154">
        <v>134.859963088743</v>
      </c>
      <c r="P58" s="155">
        <v>5716.8594734124899</v>
      </c>
      <c r="Q58" s="155">
        <v>5716.8594734124899</v>
      </c>
      <c r="R58" s="155">
        <v>5716.8594734124899</v>
      </c>
      <c r="S58" s="155">
        <v>6837.2480331066999</v>
      </c>
      <c r="T58" s="155">
        <v>5534.5340077931296</v>
      </c>
      <c r="U58" s="155">
        <v>5257.6117770383798</v>
      </c>
      <c r="V58" s="154">
        <v>43.68</v>
      </c>
      <c r="W58" s="154">
        <v>54.21</v>
      </c>
      <c r="X58" s="154">
        <v>42.11</v>
      </c>
      <c r="Y58" s="154">
        <v>39.9</v>
      </c>
      <c r="Z58" s="154">
        <v>46.14</v>
      </c>
      <c r="AA58" s="154">
        <v>46.16</v>
      </c>
      <c r="AB58" s="154">
        <v>5.4466666666666699</v>
      </c>
      <c r="AC58" s="156">
        <v>6.7749445709284102E-3</v>
      </c>
      <c r="AD58" s="154">
        <v>110.57499852536</v>
      </c>
      <c r="AE58" s="154">
        <v>110.57499852536</v>
      </c>
      <c r="AF58" s="154">
        <v>110.57499852536</v>
      </c>
      <c r="AG58" s="154">
        <v>111.04294470638899</v>
      </c>
      <c r="AH58" s="154">
        <v>108.99181517756899</v>
      </c>
      <c r="AI58" s="154">
        <v>110.492149902676</v>
      </c>
      <c r="AJ58" s="154">
        <v>79.762611275964403</v>
      </c>
      <c r="AK58" s="154">
        <v>80.177481974486994</v>
      </c>
      <c r="AL58" s="154">
        <v>78.765489829319606</v>
      </c>
      <c r="AM58" s="154">
        <v>74.936613766550906</v>
      </c>
      <c r="AN58" s="154">
        <v>83.360433604335995</v>
      </c>
      <c r="AO58" s="154">
        <v>85.347138763058197</v>
      </c>
      <c r="AP58" s="154">
        <v>93.192558159460702</v>
      </c>
      <c r="AQ58" s="154">
        <v>108.746476812479</v>
      </c>
      <c r="AR58" s="154">
        <v>108.746476812479</v>
      </c>
      <c r="AS58" s="154">
        <v>108.746476812479</v>
      </c>
      <c r="AT58" s="154">
        <v>108.723233345956</v>
      </c>
      <c r="AU58" s="154">
        <v>107.64858337863301</v>
      </c>
      <c r="AV58" s="154">
        <v>108.89348193068901</v>
      </c>
      <c r="AW58" s="154">
        <v>81.424332344213695</v>
      </c>
      <c r="AX58" s="154">
        <v>84.1005731188759</v>
      </c>
      <c r="AY58" s="154">
        <v>79.588496609773202</v>
      </c>
      <c r="AZ58" s="154">
        <v>76.157385670015998</v>
      </c>
      <c r="BA58" s="154">
        <v>85.528455284552905</v>
      </c>
      <c r="BB58" s="154">
        <v>86.123694185079103</v>
      </c>
      <c r="BC58" s="154">
        <v>93.829996699281494</v>
      </c>
      <c r="BE58" s="157" t="e">
        <f>#N/A</f>
        <v>#N/A</v>
      </c>
      <c r="BF58" s="157" t="e">
        <f>#N/A</f>
        <v>#N/A</v>
      </c>
      <c r="BG58" s="157" t="e">
        <f>#N/A</f>
        <v>#N/A</v>
      </c>
      <c r="BH58" s="157" t="e">
        <f>#N/A</f>
        <v>#N/A</v>
      </c>
      <c r="BI58" s="157" t="e">
        <f>#N/A</f>
        <v>#N/A</v>
      </c>
      <c r="BJ58" s="157" t="e">
        <f>#N/A</f>
        <v>#N/A</v>
      </c>
      <c r="BK58" s="157" t="e">
        <f>#N/A</f>
        <v>#N/A</v>
      </c>
    </row>
    <row r="59" spans="1:63" x14ac:dyDescent="0.25">
      <c r="A59" s="152">
        <v>42186</v>
      </c>
      <c r="B59" t="s">
        <v>288</v>
      </c>
      <c r="C59">
        <v>2015</v>
      </c>
      <c r="D59" s="153">
        <v>146.472069041097</v>
      </c>
      <c r="E59" s="153">
        <v>143.59627229557799</v>
      </c>
      <c r="F59" s="153">
        <v>149.14794495702199</v>
      </c>
      <c r="G59" s="153">
        <v>155.870568498311</v>
      </c>
      <c r="H59" s="153">
        <v>137.66386741574399</v>
      </c>
      <c r="I59" s="153">
        <v>140.101482116076</v>
      </c>
      <c r="J59" s="154">
        <v>144.83789880095</v>
      </c>
      <c r="K59" s="154">
        <v>141.67699740175701</v>
      </c>
      <c r="L59" s="154">
        <v>147.63875178502801</v>
      </c>
      <c r="M59" s="154">
        <v>154.64785252931401</v>
      </c>
      <c r="N59" s="154">
        <v>135.997276379417</v>
      </c>
      <c r="O59" s="154">
        <v>138.121972924814</v>
      </c>
      <c r="P59" s="155">
        <v>5665.2092927207004</v>
      </c>
      <c r="Q59" s="155">
        <v>5665.2092927207004</v>
      </c>
      <c r="R59" s="155">
        <v>5665.2092927207004</v>
      </c>
      <c r="S59" s="155">
        <v>6719.1593662553696</v>
      </c>
      <c r="T59" s="155">
        <v>5505.8438865552298</v>
      </c>
      <c r="U59" s="155">
        <v>5234.5576222545296</v>
      </c>
      <c r="V59" s="154">
        <v>43.95</v>
      </c>
      <c r="W59" s="154">
        <v>55.34</v>
      </c>
      <c r="X59" s="154">
        <v>42.14</v>
      </c>
      <c r="Y59" s="154">
        <v>39.979999999999997</v>
      </c>
      <c r="Z59" s="154">
        <v>46.76</v>
      </c>
      <c r="AA59" s="154">
        <v>45.57</v>
      </c>
      <c r="AB59" s="154">
        <v>5.4466666666666699</v>
      </c>
      <c r="AC59" s="156">
        <v>6.7749445709284102E-3</v>
      </c>
      <c r="AD59" s="154">
        <v>109.57598522437</v>
      </c>
      <c r="AE59" s="154">
        <v>109.57598522437</v>
      </c>
      <c r="AF59" s="154">
        <v>109.57598522437</v>
      </c>
      <c r="AG59" s="154">
        <v>109.12508049550701</v>
      </c>
      <c r="AH59" s="154">
        <v>108.426819391659</v>
      </c>
      <c r="AI59" s="154">
        <v>110.007651762783</v>
      </c>
      <c r="AJ59" s="154">
        <v>80.255649395115299</v>
      </c>
      <c r="AK59" s="154">
        <v>81.8487705675726</v>
      </c>
      <c r="AL59" s="154">
        <v>78.821603927986899</v>
      </c>
      <c r="AM59" s="154">
        <v>75.086862616208094</v>
      </c>
      <c r="AN59" s="154">
        <v>84.480578139114698</v>
      </c>
      <c r="AO59" s="154">
        <v>84.256263289266897</v>
      </c>
      <c r="AP59" s="154">
        <v>93.192558159460702</v>
      </c>
      <c r="AQ59" s="154">
        <v>109.59915120363</v>
      </c>
      <c r="AR59" s="154">
        <v>109.59915120363</v>
      </c>
      <c r="AS59" s="154">
        <v>109.59915120363</v>
      </c>
      <c r="AT59" s="154">
        <v>109.70732155923</v>
      </c>
      <c r="AU59" s="154">
        <v>108.25015692065701</v>
      </c>
      <c r="AV59" s="154">
        <v>109.694018060838</v>
      </c>
      <c r="AW59" s="154">
        <v>80.817165030814905</v>
      </c>
      <c r="AX59" s="154">
        <v>82.6807173229802</v>
      </c>
      <c r="AY59" s="154">
        <v>79.279869067103107</v>
      </c>
      <c r="AZ59" s="154">
        <v>75.744201333458506</v>
      </c>
      <c r="BA59" s="154">
        <v>85.004516711833801</v>
      </c>
      <c r="BB59" s="154">
        <v>84.824812794675097</v>
      </c>
      <c r="BC59" s="154">
        <v>93.633893512282299</v>
      </c>
      <c r="BE59" s="157" t="e">
        <f>#N/A</f>
        <v>#N/A</v>
      </c>
      <c r="BF59" s="157" t="e">
        <f>#N/A</f>
        <v>#N/A</v>
      </c>
      <c r="BG59" s="157" t="e">
        <f>#N/A</f>
        <v>#N/A</v>
      </c>
      <c r="BH59" s="157" t="e">
        <f>#N/A</f>
        <v>#N/A</v>
      </c>
      <c r="BI59" s="157" t="e">
        <f>#N/A</f>
        <v>#N/A</v>
      </c>
      <c r="BJ59" s="157" t="e">
        <f>#N/A</f>
        <v>#N/A</v>
      </c>
      <c r="BK59" s="157" t="e">
        <f>#N/A</f>
        <v>#N/A</v>
      </c>
    </row>
    <row r="60" spans="1:63" x14ac:dyDescent="0.25">
      <c r="A60" s="152">
        <v>42278</v>
      </c>
      <c r="B60" t="s">
        <v>289</v>
      </c>
      <c r="C60">
        <v>2015</v>
      </c>
      <c r="D60" s="153">
        <v>148.587364402709</v>
      </c>
      <c r="E60" s="153">
        <v>148.17153294242399</v>
      </c>
      <c r="F60" s="153">
        <v>150.331190327462</v>
      </c>
      <c r="G60" s="153">
        <v>160.30284620391899</v>
      </c>
      <c r="H60" s="153">
        <v>138.82465611197401</v>
      </c>
      <c r="I60" s="153">
        <v>140.79729601774099</v>
      </c>
      <c r="J60" s="154">
        <v>146.784828790782</v>
      </c>
      <c r="K60" s="154">
        <v>145.46221362612701</v>
      </c>
      <c r="L60" s="154">
        <v>148.85361645255</v>
      </c>
      <c r="M60" s="154">
        <v>157.4517295428</v>
      </c>
      <c r="N60" s="154">
        <v>137.526473263122</v>
      </c>
      <c r="O60" s="154">
        <v>138.96770435708299</v>
      </c>
      <c r="P60" s="155">
        <v>5765.4514197212202</v>
      </c>
      <c r="Q60" s="155">
        <v>5765.4514197212202</v>
      </c>
      <c r="R60" s="155">
        <v>5765.4514197212202</v>
      </c>
      <c r="S60" s="155">
        <v>6836.3488511252799</v>
      </c>
      <c r="T60" s="155">
        <v>5595.7866786955701</v>
      </c>
      <c r="U60" s="155">
        <v>5321.1142076875703</v>
      </c>
      <c r="V60" s="154">
        <v>44.01</v>
      </c>
      <c r="W60" s="154">
        <v>54.48</v>
      </c>
      <c r="X60" s="154">
        <v>42.47</v>
      </c>
      <c r="Y60" s="154">
        <v>39.479999999999997</v>
      </c>
      <c r="Z60" s="154">
        <v>47.04</v>
      </c>
      <c r="AA60" s="154">
        <v>46.01</v>
      </c>
      <c r="AB60" s="154">
        <v>5.47</v>
      </c>
      <c r="AC60" s="156">
        <v>6.7874016932573198E-3</v>
      </c>
      <c r="AD60" s="154">
        <v>111.514859723002</v>
      </c>
      <c r="AE60" s="154">
        <v>111.514859723002</v>
      </c>
      <c r="AF60" s="154">
        <v>111.514859723002</v>
      </c>
      <c r="AG60" s="154">
        <v>111.028341197118</v>
      </c>
      <c r="AH60" s="154">
        <v>110.198066648196</v>
      </c>
      <c r="AI60" s="154">
        <v>111.82669501251399</v>
      </c>
      <c r="AJ60" s="154">
        <v>80.365213421593296</v>
      </c>
      <c r="AK60" s="154">
        <v>80.576816417082597</v>
      </c>
      <c r="AL60" s="154">
        <v>79.438859013327104</v>
      </c>
      <c r="AM60" s="154">
        <v>74.147807305850307</v>
      </c>
      <c r="AN60" s="154">
        <v>84.986449864498596</v>
      </c>
      <c r="AO60" s="154">
        <v>85.0697975409078</v>
      </c>
      <c r="AP60" s="154">
        <v>93.363911752834397</v>
      </c>
      <c r="AQ60" s="154">
        <v>110.30552783233</v>
      </c>
      <c r="AR60" s="154">
        <v>110.30552783233</v>
      </c>
      <c r="AS60" s="154">
        <v>110.30552783233</v>
      </c>
      <c r="AT60" s="154">
        <v>110.54871236586401</v>
      </c>
      <c r="AU60" s="154">
        <v>108.70060761127201</v>
      </c>
      <c r="AV60" s="154">
        <v>110.34561791081499</v>
      </c>
      <c r="AW60" s="154">
        <v>80.415430267062305</v>
      </c>
      <c r="AX60" s="154">
        <v>81.138842669624694</v>
      </c>
      <c r="AY60" s="154">
        <v>79.303249941547804</v>
      </c>
      <c r="AZ60" s="154">
        <v>75.115034275518795</v>
      </c>
      <c r="BA60" s="154">
        <v>84.5709123757904</v>
      </c>
      <c r="BB60" s="154">
        <v>84.986595174262703</v>
      </c>
      <c r="BC60" s="154">
        <v>93.437639102173705</v>
      </c>
      <c r="BE60" s="157" t="e">
        <f>#N/A</f>
        <v>#N/A</v>
      </c>
      <c r="BF60" s="157" t="e">
        <f>#N/A</f>
        <v>#N/A</v>
      </c>
      <c r="BG60" s="157" t="e">
        <f>#N/A</f>
        <v>#N/A</v>
      </c>
      <c r="BH60" s="157" t="e">
        <f>#N/A</f>
        <v>#N/A</v>
      </c>
      <c r="BI60" s="157" t="e">
        <f>#N/A</f>
        <v>#N/A</v>
      </c>
      <c r="BJ60" s="157" t="e">
        <f>#N/A</f>
        <v>#N/A</v>
      </c>
      <c r="BK60" s="157" t="e">
        <f>#N/A</f>
        <v>#N/A</v>
      </c>
    </row>
    <row r="61" spans="1:63" x14ac:dyDescent="0.25">
      <c r="A61" s="152">
        <v>42370</v>
      </c>
      <c r="B61" t="s">
        <v>290</v>
      </c>
      <c r="C61">
        <v>2016</v>
      </c>
      <c r="D61" s="153">
        <v>143.03205963294599</v>
      </c>
      <c r="E61" s="153">
        <v>145.33272806955199</v>
      </c>
      <c r="F61" s="153">
        <v>144.30833804825599</v>
      </c>
      <c r="G61" s="153">
        <v>157.53685004526099</v>
      </c>
      <c r="H61" s="153">
        <v>133.17203096544301</v>
      </c>
      <c r="I61" s="153">
        <v>135.17221708729701</v>
      </c>
      <c r="J61" s="154">
        <v>146.703151279266</v>
      </c>
      <c r="K61" s="154">
        <v>146.25662972216401</v>
      </c>
      <c r="L61" s="154">
        <v>148.60060927874201</v>
      </c>
      <c r="M61" s="154">
        <v>158.159565129578</v>
      </c>
      <c r="N61" s="154">
        <v>137.47531158587401</v>
      </c>
      <c r="O61" s="154">
        <v>138.747725864405</v>
      </c>
      <c r="P61" s="155">
        <v>5783.4610221992798</v>
      </c>
      <c r="Q61" s="155">
        <v>5783.4610221992798</v>
      </c>
      <c r="R61" s="155">
        <v>5783.4610221992798</v>
      </c>
      <c r="S61" s="155">
        <v>7041.1622157620704</v>
      </c>
      <c r="T61" s="155">
        <v>5586.8916102565299</v>
      </c>
      <c r="U61" s="155">
        <v>5289.7182207435199</v>
      </c>
      <c r="V61" s="154">
        <v>44.58</v>
      </c>
      <c r="W61" s="154">
        <v>54.16</v>
      </c>
      <c r="X61" s="154">
        <v>43.14</v>
      </c>
      <c r="Y61" s="154">
        <v>40.22</v>
      </c>
      <c r="Z61" s="154">
        <v>47.59</v>
      </c>
      <c r="AA61" s="154">
        <v>46.31</v>
      </c>
      <c r="AB61" s="154">
        <v>5.8333333333333304</v>
      </c>
      <c r="AC61" s="156">
        <v>6.9826108629466501E-3</v>
      </c>
      <c r="AD61" s="154">
        <v>111.86319988716301</v>
      </c>
      <c r="AE61" s="154">
        <v>111.86319988716301</v>
      </c>
      <c r="AF61" s="154">
        <v>111.86319988716301</v>
      </c>
      <c r="AG61" s="154">
        <v>114.35469106981</v>
      </c>
      <c r="AH61" s="154">
        <v>110.022895684582</v>
      </c>
      <c r="AI61" s="154">
        <v>111.166887814327</v>
      </c>
      <c r="AJ61" s="154">
        <v>81.406071673133994</v>
      </c>
      <c r="AK61" s="154">
        <v>80.103531151784097</v>
      </c>
      <c r="AL61" s="154">
        <v>80.692073883563197</v>
      </c>
      <c r="AM61" s="154">
        <v>75.537609165179802</v>
      </c>
      <c r="AN61" s="154">
        <v>85.980126467931299</v>
      </c>
      <c r="AO61" s="154">
        <v>85.624479985208495</v>
      </c>
      <c r="AP61" s="154">
        <v>96.049105957610195</v>
      </c>
      <c r="AQ61" s="154">
        <v>110.88226083997399</v>
      </c>
      <c r="AR61" s="154">
        <v>110.88226083997399</v>
      </c>
      <c r="AS61" s="154">
        <v>110.88226083997399</v>
      </c>
      <c r="AT61" s="154">
        <v>111.387764367206</v>
      </c>
      <c r="AU61" s="154">
        <v>109.40989922550099</v>
      </c>
      <c r="AV61" s="154">
        <v>110.873346123075</v>
      </c>
      <c r="AW61" s="154">
        <v>80.447386441451698</v>
      </c>
      <c r="AX61" s="154">
        <v>80.676650027731597</v>
      </c>
      <c r="AY61" s="154">
        <v>79.429506663549205</v>
      </c>
      <c r="AZ61" s="154">
        <v>74.927223213447306</v>
      </c>
      <c r="BA61" s="154">
        <v>84.7018970189702</v>
      </c>
      <c r="BB61" s="154">
        <v>85.074419894610301</v>
      </c>
      <c r="BC61" s="154">
        <v>93.949533507341499</v>
      </c>
      <c r="BE61" s="157" t="e">
        <f>#N/A</f>
        <v>#N/A</v>
      </c>
      <c r="BF61" s="157" t="e">
        <f>#N/A</f>
        <v>#N/A</v>
      </c>
      <c r="BG61" s="157" t="e">
        <f>#N/A</f>
        <v>#N/A</v>
      </c>
      <c r="BH61" s="157" t="e">
        <f>#N/A</f>
        <v>#N/A</v>
      </c>
      <c r="BI61" s="157" t="e">
        <f>#N/A</f>
        <v>#N/A</v>
      </c>
      <c r="BJ61" s="157" t="e">
        <f>#N/A</f>
        <v>#N/A</v>
      </c>
      <c r="BK61" s="157" t="e">
        <f>#N/A</f>
        <v>#N/A</v>
      </c>
    </row>
    <row r="62" spans="1:63" x14ac:dyDescent="0.25">
      <c r="A62" s="152">
        <v>42461</v>
      </c>
      <c r="B62" t="s">
        <v>291</v>
      </c>
      <c r="C62">
        <v>2016</v>
      </c>
      <c r="D62" s="153">
        <v>150.25741774515501</v>
      </c>
      <c r="E62" s="153">
        <v>155.68909142967499</v>
      </c>
      <c r="F62" s="153">
        <v>151.24622764524401</v>
      </c>
      <c r="G62" s="153">
        <v>163.795100572222</v>
      </c>
      <c r="H62" s="153">
        <v>141.480181731931</v>
      </c>
      <c r="I62" s="153">
        <v>141.125705880006</v>
      </c>
      <c r="J62" s="154">
        <v>147.08722770547701</v>
      </c>
      <c r="K62" s="154">
        <v>148.197406184307</v>
      </c>
      <c r="L62" s="154">
        <v>148.75842524449601</v>
      </c>
      <c r="M62" s="154">
        <v>159.37634132992801</v>
      </c>
      <c r="N62" s="154">
        <v>137.78518405627301</v>
      </c>
      <c r="O62" s="154">
        <v>139.29917527527999</v>
      </c>
      <c r="P62" s="155">
        <v>5785.1600413009801</v>
      </c>
      <c r="Q62" s="155">
        <v>5785.1600413009801</v>
      </c>
      <c r="R62" s="155">
        <v>5785.1600413009801</v>
      </c>
      <c r="S62" s="155">
        <v>6981.1364734422896</v>
      </c>
      <c r="T62" s="155">
        <v>5630.3451162744996</v>
      </c>
      <c r="U62" s="155">
        <v>5311.5631481903902</v>
      </c>
      <c r="V62" s="154">
        <v>44.26</v>
      </c>
      <c r="W62" s="154">
        <v>52.73</v>
      </c>
      <c r="X62" s="154">
        <v>42.93</v>
      </c>
      <c r="Y62" s="154">
        <v>39.99</v>
      </c>
      <c r="Z62" s="154">
        <v>47.07</v>
      </c>
      <c r="AA62" s="154">
        <v>46.44</v>
      </c>
      <c r="AB62" s="154">
        <v>5.3</v>
      </c>
      <c r="AC62" s="156">
        <v>6.6968647895127298E-3</v>
      </c>
      <c r="AD62" s="154">
        <v>111.896062166801</v>
      </c>
      <c r="AE62" s="154">
        <v>111.896062166801</v>
      </c>
      <c r="AF62" s="154">
        <v>111.896062166801</v>
      </c>
      <c r="AG62" s="154">
        <v>113.379820017437</v>
      </c>
      <c r="AH62" s="154">
        <v>110.878627439063</v>
      </c>
      <c r="AI62" s="154">
        <v>111.625973250915</v>
      </c>
      <c r="AJ62" s="154">
        <v>80.821730198584802</v>
      </c>
      <c r="AK62" s="154">
        <v>77.988537622481104</v>
      </c>
      <c r="AL62" s="154">
        <v>80.299275192892196</v>
      </c>
      <c r="AM62" s="154">
        <v>75.105643722415195</v>
      </c>
      <c r="AN62" s="154">
        <v>85.040650406504099</v>
      </c>
      <c r="AO62" s="154">
        <v>85.864842377738697</v>
      </c>
      <c r="AP62" s="154">
        <v>92.118533937641701</v>
      </c>
      <c r="AQ62" s="154">
        <v>111.21252675033401</v>
      </c>
      <c r="AR62" s="154">
        <v>111.21252675033401</v>
      </c>
      <c r="AS62" s="154">
        <v>111.21252675033401</v>
      </c>
      <c r="AT62" s="154">
        <v>111.971983194968</v>
      </c>
      <c r="AU62" s="154">
        <v>109.88160229087499</v>
      </c>
      <c r="AV62" s="154">
        <v>111.156801960135</v>
      </c>
      <c r="AW62" s="154">
        <v>80.712166172106805</v>
      </c>
      <c r="AX62" s="154">
        <v>80.1294139397301</v>
      </c>
      <c r="AY62" s="154">
        <v>79.812953004442406</v>
      </c>
      <c r="AZ62" s="154">
        <v>74.969480702413406</v>
      </c>
      <c r="BA62" s="154">
        <v>85.121951219512198</v>
      </c>
      <c r="BB62" s="154">
        <v>85.203845798280497</v>
      </c>
      <c r="BC62" s="154">
        <v>93.681027451886706</v>
      </c>
      <c r="BE62" s="157" t="e">
        <f>#N/A</f>
        <v>#N/A</v>
      </c>
      <c r="BF62" s="157" t="e">
        <f>#N/A</f>
        <v>#N/A</v>
      </c>
      <c r="BG62" s="157" t="e">
        <f>#N/A</f>
        <v>#N/A</v>
      </c>
      <c r="BH62" s="157" t="e">
        <f>#N/A</f>
        <v>#N/A</v>
      </c>
      <c r="BI62" s="157" t="e">
        <f>#N/A</f>
        <v>#N/A</v>
      </c>
      <c r="BJ62" s="157" t="e">
        <f>#N/A</f>
        <v>#N/A</v>
      </c>
      <c r="BK62" s="157" t="e">
        <f>#N/A</f>
        <v>#N/A</v>
      </c>
    </row>
    <row r="63" spans="1:63" x14ac:dyDescent="0.25">
      <c r="A63" s="152">
        <v>42552</v>
      </c>
      <c r="B63" t="s">
        <v>292</v>
      </c>
      <c r="C63">
        <v>2016</v>
      </c>
      <c r="D63" s="153">
        <v>153.13574137737999</v>
      </c>
      <c r="E63" s="153">
        <v>159.51164373802601</v>
      </c>
      <c r="F63" s="153">
        <v>154.027553376562</v>
      </c>
      <c r="G63" s="153">
        <v>163.59793388493301</v>
      </c>
      <c r="H63" s="153">
        <v>144.13390811918799</v>
      </c>
      <c r="I63" s="153">
        <v>150.34278068912101</v>
      </c>
      <c r="J63" s="154">
        <v>148.75314578954701</v>
      </c>
      <c r="K63" s="154">
        <v>152.17624904491899</v>
      </c>
      <c r="L63" s="154">
        <v>149.978327349381</v>
      </c>
      <c r="M63" s="154">
        <v>161.30818267658401</v>
      </c>
      <c r="N63" s="154">
        <v>139.402694232134</v>
      </c>
      <c r="O63" s="154">
        <v>141.85949991854099</v>
      </c>
      <c r="P63" s="155">
        <v>5739.62632937532</v>
      </c>
      <c r="Q63" s="155">
        <v>5739.62632937532</v>
      </c>
      <c r="R63" s="155">
        <v>5739.62632937532</v>
      </c>
      <c r="S63" s="155">
        <v>6868.6207001271096</v>
      </c>
      <c r="T63" s="155">
        <v>5607.73714248536</v>
      </c>
      <c r="U63" s="155">
        <v>5294.4837392947602</v>
      </c>
      <c r="V63" s="154">
        <v>44.68</v>
      </c>
      <c r="W63" s="154">
        <v>52.95</v>
      </c>
      <c r="X63" s="154">
        <v>43.37</v>
      </c>
      <c r="Y63" s="154">
        <v>40.85</v>
      </c>
      <c r="Z63" s="154">
        <v>47.72</v>
      </c>
      <c r="AA63" s="154">
        <v>45.06</v>
      </c>
      <c r="AB63" s="154">
        <v>4.8466666666666702</v>
      </c>
      <c r="AC63" s="156">
        <v>6.4579900656794396E-3</v>
      </c>
      <c r="AD63" s="154">
        <v>111.015353072507</v>
      </c>
      <c r="AE63" s="154">
        <v>111.015353072507</v>
      </c>
      <c r="AF63" s="154">
        <v>111.015353072507</v>
      </c>
      <c r="AG63" s="154">
        <v>111.552464517923</v>
      </c>
      <c r="AH63" s="154">
        <v>110.43340764326901</v>
      </c>
      <c r="AI63" s="154">
        <v>111.267038303267</v>
      </c>
      <c r="AJ63" s="154">
        <v>81.588678383930599</v>
      </c>
      <c r="AK63" s="154">
        <v>78.313921242373794</v>
      </c>
      <c r="AL63" s="154">
        <v>81.122281973345807</v>
      </c>
      <c r="AM63" s="154">
        <v>76.720818856230593</v>
      </c>
      <c r="AN63" s="154">
        <v>86.214995483288206</v>
      </c>
      <c r="AO63" s="154">
        <v>83.313303133955799</v>
      </c>
      <c r="AP63" s="154">
        <v>88.832699439573005</v>
      </c>
      <c r="AQ63" s="154">
        <v>111.572368712368</v>
      </c>
      <c r="AR63" s="154">
        <v>111.572368712368</v>
      </c>
      <c r="AS63" s="154">
        <v>111.572368712368</v>
      </c>
      <c r="AT63" s="154">
        <v>112.578829200572</v>
      </c>
      <c r="AU63" s="154">
        <v>110.383249353778</v>
      </c>
      <c r="AV63" s="154">
        <v>111.471648595256</v>
      </c>
      <c r="AW63" s="154">
        <v>81.045423419310694</v>
      </c>
      <c r="AX63" s="154">
        <v>79.245701608430394</v>
      </c>
      <c r="AY63" s="154">
        <v>80.388122515782101</v>
      </c>
      <c r="AZ63" s="154">
        <v>75.377969762418999</v>
      </c>
      <c r="BA63" s="154">
        <v>85.5555555555555</v>
      </c>
      <c r="BB63" s="154">
        <v>84.968105759452698</v>
      </c>
      <c r="BC63" s="154">
        <v>92.591062771914807</v>
      </c>
      <c r="BE63" s="157" t="e">
        <f>#N/A</f>
        <v>#N/A</v>
      </c>
      <c r="BF63" s="157" t="e">
        <f>#N/A</f>
        <v>#N/A</v>
      </c>
      <c r="BG63" s="157" t="e">
        <f>#N/A</f>
        <v>#N/A</v>
      </c>
      <c r="BH63" s="157" t="e">
        <f>#N/A</f>
        <v>#N/A</v>
      </c>
      <c r="BI63" s="157" t="e">
        <f>#N/A</f>
        <v>#N/A</v>
      </c>
      <c r="BJ63" s="157" t="e">
        <f>#N/A</f>
        <v>#N/A</v>
      </c>
      <c r="BK63" s="157" t="e">
        <f>#N/A</f>
        <v>#N/A</v>
      </c>
    </row>
    <row r="64" spans="1:63" x14ac:dyDescent="0.25">
      <c r="A64" s="152">
        <v>42644</v>
      </c>
      <c r="B64" t="s">
        <v>293</v>
      </c>
      <c r="C64">
        <v>2016</v>
      </c>
      <c r="D64" s="153">
        <v>162.57181073165</v>
      </c>
      <c r="E64" s="153">
        <v>172.342094046357</v>
      </c>
      <c r="F64" s="153">
        <v>163.16591181254901</v>
      </c>
      <c r="G64" s="153">
        <v>175.05570616767801</v>
      </c>
      <c r="H64" s="153">
        <v>152.76068773580701</v>
      </c>
      <c r="I64" s="153">
        <v>157.13966592710599</v>
      </c>
      <c r="J64" s="154">
        <v>152.24925737178299</v>
      </c>
      <c r="K64" s="154">
        <v>158.218889320903</v>
      </c>
      <c r="L64" s="154">
        <v>153.18700772065199</v>
      </c>
      <c r="M64" s="154">
        <v>164.99639766752401</v>
      </c>
      <c r="N64" s="154">
        <v>142.88670213809201</v>
      </c>
      <c r="O64" s="154">
        <v>145.94509239588299</v>
      </c>
      <c r="P64" s="155">
        <v>5873.5090345895696</v>
      </c>
      <c r="Q64" s="155">
        <v>5873.5090345895696</v>
      </c>
      <c r="R64" s="155">
        <v>5873.5090345895696</v>
      </c>
      <c r="S64" s="155">
        <v>7027.0892970037203</v>
      </c>
      <c r="T64" s="155">
        <v>5730.8833532081098</v>
      </c>
      <c r="U64" s="155">
        <v>5411.8142016051097</v>
      </c>
      <c r="V64" s="154">
        <v>44.45</v>
      </c>
      <c r="W64" s="154">
        <v>51.76</v>
      </c>
      <c r="X64" s="154">
        <v>43.24</v>
      </c>
      <c r="Y64" s="154">
        <v>40.31</v>
      </c>
      <c r="Z64" s="154">
        <v>47.49</v>
      </c>
      <c r="AA64" s="154">
        <v>45.48</v>
      </c>
      <c r="AB64" s="154">
        <v>4.46</v>
      </c>
      <c r="AC64" s="156">
        <v>6.2572587773368398E-3</v>
      </c>
      <c r="AD64" s="154">
        <v>113.604900707968</v>
      </c>
      <c r="AE64" s="154">
        <v>113.604900707968</v>
      </c>
      <c r="AF64" s="154">
        <v>113.604900707968</v>
      </c>
      <c r="AG64" s="154">
        <v>114.126134444107</v>
      </c>
      <c r="AH64" s="154">
        <v>112.85853124355999</v>
      </c>
      <c r="AI64" s="154">
        <v>113.732814701282</v>
      </c>
      <c r="AJ64" s="154">
        <v>81.168682949098397</v>
      </c>
      <c r="AK64" s="154">
        <v>76.553891662044805</v>
      </c>
      <c r="AL64" s="154">
        <v>80.879120879120904</v>
      </c>
      <c r="AM64" s="154">
        <v>75.706639121044205</v>
      </c>
      <c r="AN64" s="154">
        <v>85.799457994579896</v>
      </c>
      <c r="AO64" s="154">
        <v>84.089858555976704</v>
      </c>
      <c r="AP64" s="154">
        <v>86.071545888064804</v>
      </c>
      <c r="AQ64" s="154">
        <v>112.09487895861</v>
      </c>
      <c r="AR64" s="154">
        <v>112.09487895861</v>
      </c>
      <c r="AS64" s="154">
        <v>112.09487895861</v>
      </c>
      <c r="AT64" s="154">
        <v>113.353277512319</v>
      </c>
      <c r="AU64" s="154">
        <v>111.04836550261901</v>
      </c>
      <c r="AV64" s="154">
        <v>111.948178517448</v>
      </c>
      <c r="AW64" s="154">
        <v>81.246290801186902</v>
      </c>
      <c r="AX64" s="154">
        <v>78.239970419670897</v>
      </c>
      <c r="AY64" s="154">
        <v>80.748187982230505</v>
      </c>
      <c r="AZ64" s="154">
        <v>75.767677716217506</v>
      </c>
      <c r="BA64" s="154">
        <v>85.758807588075896</v>
      </c>
      <c r="BB64" s="154">
        <v>84.723121013219895</v>
      </c>
      <c r="BC64" s="154">
        <v>90.767971305722398</v>
      </c>
      <c r="BE64" s="157" t="e">
        <f>#N/A</f>
        <v>#N/A</v>
      </c>
      <c r="BF64" s="157" t="e">
        <f>#N/A</f>
        <v>#N/A</v>
      </c>
      <c r="BG64" s="157" t="e">
        <f>#N/A</f>
        <v>#N/A</v>
      </c>
      <c r="BH64" s="157" t="e">
        <f>#N/A</f>
        <v>#N/A</v>
      </c>
      <c r="BI64" s="157" t="e">
        <f>#N/A</f>
        <v>#N/A</v>
      </c>
      <c r="BJ64" s="157" t="e">
        <f>#N/A</f>
        <v>#N/A</v>
      </c>
      <c r="BK64" s="157" t="e">
        <f>#N/A</f>
        <v>#N/A</v>
      </c>
    </row>
    <row r="65" spans="1:63" x14ac:dyDescent="0.25">
      <c r="A65" s="152">
        <v>42736</v>
      </c>
      <c r="B65" t="s">
        <v>294</v>
      </c>
      <c r="C65">
        <v>2017</v>
      </c>
      <c r="D65" s="153">
        <v>168.90443648673099</v>
      </c>
      <c r="E65" s="153">
        <v>183.00448509866399</v>
      </c>
      <c r="F65" s="153">
        <v>168.89212362258201</v>
      </c>
      <c r="G65" s="153">
        <v>182.98930564284601</v>
      </c>
      <c r="H65" s="153">
        <v>155.49587618507601</v>
      </c>
      <c r="I65" s="153">
        <v>167.036699232328</v>
      </c>
      <c r="J65" s="154">
        <v>158.71735158522901</v>
      </c>
      <c r="K65" s="154">
        <v>167.63682857818</v>
      </c>
      <c r="L65" s="154">
        <v>159.33295411423401</v>
      </c>
      <c r="M65" s="154">
        <v>171.35951156691999</v>
      </c>
      <c r="N65" s="154">
        <v>148.46766344300099</v>
      </c>
      <c r="O65" s="154">
        <v>153.91121293213999</v>
      </c>
      <c r="P65" s="155">
        <v>6052.2458440888004</v>
      </c>
      <c r="Q65" s="155">
        <v>6052.2458440888004</v>
      </c>
      <c r="R65" s="155">
        <v>6052.2458440888004</v>
      </c>
      <c r="S65" s="155">
        <v>7289.7609405287503</v>
      </c>
      <c r="T65" s="155">
        <v>5832.6908650197101</v>
      </c>
      <c r="U65" s="155">
        <v>5543.6840953623896</v>
      </c>
      <c r="V65" s="154">
        <v>44.5</v>
      </c>
      <c r="W65" s="154">
        <v>50.7</v>
      </c>
      <c r="X65" s="154">
        <v>43.45</v>
      </c>
      <c r="Y65" s="154">
        <v>40.380000000000003</v>
      </c>
      <c r="Z65" s="154">
        <v>47.93</v>
      </c>
      <c r="AA65" s="154">
        <v>44.24</v>
      </c>
      <c r="AB65" s="154">
        <v>4.3466666666666702</v>
      </c>
      <c r="AC65" s="156">
        <v>6.1989620300193799E-3</v>
      </c>
      <c r="AD65" s="154">
        <v>117.062012525867</v>
      </c>
      <c r="AE65" s="154">
        <v>117.062012525867</v>
      </c>
      <c r="AF65" s="154">
        <v>117.062012525867</v>
      </c>
      <c r="AG65" s="154">
        <v>118.392153849379</v>
      </c>
      <c r="AH65" s="154">
        <v>114.863430932574</v>
      </c>
      <c r="AI65" s="154">
        <v>116.50414675974901</v>
      </c>
      <c r="AJ65" s="154">
        <v>81.259986304496707</v>
      </c>
      <c r="AK65" s="154">
        <v>74.986134220743196</v>
      </c>
      <c r="AL65" s="154">
        <v>81.271919569791905</v>
      </c>
      <c r="AM65" s="154">
        <v>75.838106864494307</v>
      </c>
      <c r="AN65" s="154">
        <v>86.594399277326104</v>
      </c>
      <c r="AO65" s="154">
        <v>81.797171119534099</v>
      </c>
      <c r="AP65" s="154">
        <v>85.269646631471304</v>
      </c>
      <c r="AQ65" s="154">
        <v>113.394582118286</v>
      </c>
      <c r="AR65" s="154">
        <v>113.394582118286</v>
      </c>
      <c r="AS65" s="154">
        <v>113.394582118286</v>
      </c>
      <c r="AT65" s="154">
        <v>114.36264320721099</v>
      </c>
      <c r="AU65" s="154">
        <v>112.258499314617</v>
      </c>
      <c r="AV65" s="154">
        <v>113.282493253803</v>
      </c>
      <c r="AW65" s="154">
        <v>81.209769459027598</v>
      </c>
      <c r="AX65" s="154">
        <v>76.9606211869107</v>
      </c>
      <c r="AY65" s="154">
        <v>80.893149403787703</v>
      </c>
      <c r="AZ65" s="154">
        <v>75.842802141046107</v>
      </c>
      <c r="BA65" s="154">
        <v>85.912375790424605</v>
      </c>
      <c r="BB65" s="154">
        <v>83.766293796801307</v>
      </c>
      <c r="BC65" s="154">
        <v>88.073106474187696</v>
      </c>
      <c r="BE65" s="157" t="e">
        <f>#N/A</f>
        <v>#N/A</v>
      </c>
      <c r="BF65" s="157" t="e">
        <f>#N/A</f>
        <v>#N/A</v>
      </c>
      <c r="BG65" s="157" t="e">
        <f>#N/A</f>
        <v>#N/A</v>
      </c>
      <c r="BH65" s="157" t="e">
        <f>#N/A</f>
        <v>#N/A</v>
      </c>
      <c r="BI65" s="157" t="e">
        <f>#N/A</f>
        <v>#N/A</v>
      </c>
      <c r="BJ65" s="157" t="e">
        <f>#N/A</f>
        <v>#N/A</v>
      </c>
      <c r="BK65" s="157" t="e">
        <f>#N/A</f>
        <v>#N/A</v>
      </c>
    </row>
    <row r="66" spans="1:63" x14ac:dyDescent="0.25">
      <c r="A66" s="152">
        <v>42826</v>
      </c>
      <c r="B66" t="s">
        <v>295</v>
      </c>
      <c r="C66">
        <v>2017</v>
      </c>
      <c r="D66" s="153">
        <v>167.41911736881099</v>
      </c>
      <c r="E66" s="153">
        <v>180.18530367280499</v>
      </c>
      <c r="F66" s="153">
        <v>167.59868960860101</v>
      </c>
      <c r="G66" s="153">
        <v>182.92345032512699</v>
      </c>
      <c r="H66" s="153">
        <v>154.274479676672</v>
      </c>
      <c r="I66" s="153">
        <v>163.179963330638</v>
      </c>
      <c r="J66" s="154">
        <v>163.00777649114301</v>
      </c>
      <c r="K66" s="154">
        <v>173.76088163896301</v>
      </c>
      <c r="L66" s="154">
        <v>163.421069605074</v>
      </c>
      <c r="M66" s="154">
        <v>176.14159900514599</v>
      </c>
      <c r="N66" s="154">
        <v>151.666237929186</v>
      </c>
      <c r="O66" s="154">
        <v>159.42477729479799</v>
      </c>
      <c r="P66" s="155">
        <v>6097.43975219411</v>
      </c>
      <c r="Q66" s="155">
        <v>6097.43975219411</v>
      </c>
      <c r="R66" s="155">
        <v>6097.43975219411</v>
      </c>
      <c r="S66" s="155">
        <v>7279.4481452701402</v>
      </c>
      <c r="T66" s="155">
        <v>5920.2101287619498</v>
      </c>
      <c r="U66" s="155">
        <v>5606.4980737873602</v>
      </c>
      <c r="V66" s="154">
        <v>46.13</v>
      </c>
      <c r="W66" s="154">
        <v>52.91</v>
      </c>
      <c r="X66" s="154">
        <v>44.99</v>
      </c>
      <c r="Y66" s="154">
        <v>41.14</v>
      </c>
      <c r="Z66" s="154">
        <v>50.01</v>
      </c>
      <c r="AA66" s="154">
        <v>46.71</v>
      </c>
      <c r="AB66" s="154">
        <v>4.1100000000000003</v>
      </c>
      <c r="AC66" s="156">
        <v>6.0780252300964097E-3</v>
      </c>
      <c r="AD66" s="154">
        <v>117.936149164233</v>
      </c>
      <c r="AE66" s="154">
        <v>117.936149164233</v>
      </c>
      <c r="AF66" s="154">
        <v>117.936149164233</v>
      </c>
      <c r="AG66" s="154">
        <v>118.22466494914801</v>
      </c>
      <c r="AH66" s="154">
        <v>116.586951540603</v>
      </c>
      <c r="AI66" s="154">
        <v>117.824223595856</v>
      </c>
      <c r="AJ66" s="154">
        <v>84.236475690481598</v>
      </c>
      <c r="AK66" s="154">
        <v>78.254760584211496</v>
      </c>
      <c r="AL66" s="154">
        <v>84.152443301379506</v>
      </c>
      <c r="AM66" s="154">
        <v>77.265470936238103</v>
      </c>
      <c r="AN66" s="154">
        <v>90.352303523035204</v>
      </c>
      <c r="AO66" s="154">
        <v>86.364056577609304</v>
      </c>
      <c r="AP66" s="154">
        <v>83.606103905409299</v>
      </c>
      <c r="AQ66" s="154">
        <v>114.904603867644</v>
      </c>
      <c r="AR66" s="154">
        <v>114.904603867644</v>
      </c>
      <c r="AS66" s="154">
        <v>114.904603867644</v>
      </c>
      <c r="AT66" s="154">
        <v>115.573854440139</v>
      </c>
      <c r="AU66" s="154">
        <v>113.68558034000201</v>
      </c>
      <c r="AV66" s="154">
        <v>114.832055840039</v>
      </c>
      <c r="AW66" s="154">
        <v>82.063455832001793</v>
      </c>
      <c r="AX66" s="154">
        <v>77.027176927343305</v>
      </c>
      <c r="AY66" s="154">
        <v>81.856441430909499</v>
      </c>
      <c r="AZ66" s="154">
        <v>76.382758944501802</v>
      </c>
      <c r="BA66" s="154">
        <v>87.240289069557406</v>
      </c>
      <c r="BB66" s="154">
        <v>83.891097346769001</v>
      </c>
      <c r="BC66" s="154">
        <v>85.944998966129603</v>
      </c>
      <c r="BE66" s="157" t="e">
        <f>#N/A</f>
        <v>#N/A</v>
      </c>
      <c r="BF66" s="157" t="e">
        <f>#N/A</f>
        <v>#N/A</v>
      </c>
      <c r="BG66" s="157" t="e">
        <f>#N/A</f>
        <v>#N/A</v>
      </c>
      <c r="BH66" s="157" t="e">
        <f>#N/A</f>
        <v>#N/A</v>
      </c>
      <c r="BI66" s="157" t="e">
        <f>#N/A</f>
        <v>#N/A</v>
      </c>
      <c r="BJ66" s="157" t="e">
        <f>#N/A</f>
        <v>#N/A</v>
      </c>
      <c r="BK66" s="157" t="e">
        <f>#N/A</f>
        <v>#N/A</v>
      </c>
    </row>
    <row r="67" spans="1:63" x14ac:dyDescent="0.25">
      <c r="A67" s="152">
        <v>42917</v>
      </c>
      <c r="B67" t="s">
        <v>296</v>
      </c>
      <c r="C67">
        <v>2017</v>
      </c>
      <c r="D67" s="153">
        <v>166.370731238834</v>
      </c>
      <c r="E67" s="153">
        <v>178.08550820466701</v>
      </c>
      <c r="F67" s="153">
        <v>166.67192725352999</v>
      </c>
      <c r="G67" s="153">
        <v>174.90257552188299</v>
      </c>
      <c r="H67" s="153">
        <v>156.52641089587999</v>
      </c>
      <c r="I67" s="153">
        <v>165.03854491158799</v>
      </c>
      <c r="J67" s="154">
        <v>166.31652395650701</v>
      </c>
      <c r="K67" s="154">
        <v>178.40434775562301</v>
      </c>
      <c r="L67" s="154">
        <v>166.58216307431599</v>
      </c>
      <c r="M67" s="154">
        <v>178.96775941438401</v>
      </c>
      <c r="N67" s="154">
        <v>154.764363623359</v>
      </c>
      <c r="O67" s="154">
        <v>163.098718350415</v>
      </c>
      <c r="P67" s="155">
        <v>6076.0321115126499</v>
      </c>
      <c r="Q67" s="155">
        <v>6076.0321115126499</v>
      </c>
      <c r="R67" s="155">
        <v>6076.0321115126499</v>
      </c>
      <c r="S67" s="155">
        <v>7193.5979969378204</v>
      </c>
      <c r="T67" s="155">
        <v>5922.3497990958303</v>
      </c>
      <c r="U67" s="155">
        <v>5613.0285119738501</v>
      </c>
      <c r="V67" s="154">
        <v>46.4</v>
      </c>
      <c r="W67" s="154">
        <v>53.51</v>
      </c>
      <c r="X67" s="154">
        <v>45.22</v>
      </c>
      <c r="Y67" s="154">
        <v>42.65</v>
      </c>
      <c r="Z67" s="154">
        <v>49.46</v>
      </c>
      <c r="AA67" s="154">
        <v>46.38</v>
      </c>
      <c r="AB67" s="154">
        <v>4.0733333333333297</v>
      </c>
      <c r="AC67" s="156">
        <v>6.0593862592003703E-3</v>
      </c>
      <c r="AD67" s="154">
        <v>117.522084440797</v>
      </c>
      <c r="AE67" s="154">
        <v>117.522084440797</v>
      </c>
      <c r="AF67" s="154">
        <v>117.522084440797</v>
      </c>
      <c r="AG67" s="154">
        <v>116.830382742602</v>
      </c>
      <c r="AH67" s="154">
        <v>116.629088160099</v>
      </c>
      <c r="AI67" s="154">
        <v>117.961465025165</v>
      </c>
      <c r="AJ67" s="154">
        <v>84.729513809632493</v>
      </c>
      <c r="AK67" s="154">
        <v>79.142170456646298</v>
      </c>
      <c r="AL67" s="154">
        <v>84.582651391162003</v>
      </c>
      <c r="AM67" s="154">
        <v>80.101417973518593</v>
      </c>
      <c r="AN67" s="154">
        <v>89.3586269196025</v>
      </c>
      <c r="AO67" s="154">
        <v>85.753905888878606</v>
      </c>
      <c r="AP67" s="154">
        <v>83.349716069158205</v>
      </c>
      <c r="AQ67" s="154">
        <v>116.531286709716</v>
      </c>
      <c r="AR67" s="154">
        <v>116.531286709716</v>
      </c>
      <c r="AS67" s="154">
        <v>116.531286709716</v>
      </c>
      <c r="AT67" s="154">
        <v>116.893333996309</v>
      </c>
      <c r="AU67" s="154">
        <v>115.234500469209</v>
      </c>
      <c r="AV67" s="154">
        <v>116.505662520513</v>
      </c>
      <c r="AW67" s="154">
        <v>82.848664688427306</v>
      </c>
      <c r="AX67" s="154">
        <v>77.234239230911498</v>
      </c>
      <c r="AY67" s="154">
        <v>82.721533785363604</v>
      </c>
      <c r="AZ67" s="154">
        <v>77.227908723823802</v>
      </c>
      <c r="BA67" s="154">
        <v>88.026196928635997</v>
      </c>
      <c r="BB67" s="154">
        <v>84.5012480354997</v>
      </c>
      <c r="BC67" s="154">
        <v>84.574253123525907</v>
      </c>
      <c r="BE67" s="157" t="e">
        <f>#N/A</f>
        <v>#N/A</v>
      </c>
      <c r="BF67" s="157" t="e">
        <f>#N/A</f>
        <v>#N/A</v>
      </c>
      <c r="BG67" s="157" t="e">
        <f>#N/A</f>
        <v>#N/A</v>
      </c>
      <c r="BH67" s="157" t="e">
        <f>#N/A</f>
        <v>#N/A</v>
      </c>
      <c r="BI67" s="157" t="e">
        <f>#N/A</f>
        <v>#N/A</v>
      </c>
      <c r="BJ67" s="157" t="e">
        <f>#N/A</f>
        <v>#N/A</v>
      </c>
      <c r="BK67" s="157" t="e">
        <f>#N/A</f>
        <v>#N/A</v>
      </c>
    </row>
    <row r="68" spans="1:63" x14ac:dyDescent="0.25">
      <c r="A68" s="152">
        <v>43009</v>
      </c>
      <c r="B68" t="s">
        <v>297</v>
      </c>
      <c r="C68">
        <v>2017</v>
      </c>
      <c r="D68" s="153">
        <v>166.55213345360301</v>
      </c>
      <c r="E68" s="153">
        <v>181.93065128855801</v>
      </c>
      <c r="F68" s="153">
        <v>166.29109332401001</v>
      </c>
      <c r="G68" s="153">
        <v>174.09884017006499</v>
      </c>
      <c r="H68" s="153">
        <v>156.63600318994</v>
      </c>
      <c r="I68" s="153">
        <v>166.699689149839</v>
      </c>
      <c r="J68" s="154">
        <v>167.31160463699501</v>
      </c>
      <c r="K68" s="154">
        <v>180.801487066173</v>
      </c>
      <c r="L68" s="154">
        <v>167.36345845218099</v>
      </c>
      <c r="M68" s="154">
        <v>178.72854291498001</v>
      </c>
      <c r="N68" s="154">
        <v>155.73319248689199</v>
      </c>
      <c r="O68" s="154">
        <v>165.48872415609799</v>
      </c>
      <c r="P68" s="155">
        <v>6176.61404233351</v>
      </c>
      <c r="Q68" s="155">
        <v>6176.61404233351</v>
      </c>
      <c r="R68" s="155">
        <v>6176.61404233351</v>
      </c>
      <c r="S68" s="155">
        <v>7310.8602855021099</v>
      </c>
      <c r="T68" s="155">
        <v>6012.3514302671401</v>
      </c>
      <c r="U68" s="155">
        <v>5699.4492319739002</v>
      </c>
      <c r="V68" s="154">
        <v>47.89</v>
      </c>
      <c r="W68" s="154">
        <v>54.12</v>
      </c>
      <c r="X68" s="154">
        <v>46.83</v>
      </c>
      <c r="Y68" s="154">
        <v>44.26</v>
      </c>
      <c r="Z68" s="154">
        <v>51</v>
      </c>
      <c r="AA68" s="154">
        <v>47.39</v>
      </c>
      <c r="AB68" s="154">
        <v>3.88</v>
      </c>
      <c r="AC68" s="156">
        <v>5.9615461536149401E-3</v>
      </c>
      <c r="AD68" s="154">
        <v>119.467531395356</v>
      </c>
      <c r="AE68" s="154">
        <v>119.467531395356</v>
      </c>
      <c r="AF68" s="154">
        <v>119.467531395356</v>
      </c>
      <c r="AG68" s="154">
        <v>118.73482584048899</v>
      </c>
      <c r="AH68" s="154">
        <v>118.401494136192</v>
      </c>
      <c r="AI68" s="154">
        <v>119.777652973969</v>
      </c>
      <c r="AJ68" s="154">
        <v>87.450353800502199</v>
      </c>
      <c r="AK68" s="154">
        <v>80.044370493621699</v>
      </c>
      <c r="AL68" s="154">
        <v>87.594108019639904</v>
      </c>
      <c r="AM68" s="154">
        <v>83.125176072870701</v>
      </c>
      <c r="AN68" s="154">
        <v>92.140921409214101</v>
      </c>
      <c r="AO68" s="154">
        <v>87.621336784690797</v>
      </c>
      <c r="AP68" s="154">
        <v>82.003879267891406</v>
      </c>
      <c r="AQ68" s="154">
        <v>117.996944381563</v>
      </c>
      <c r="AR68" s="154">
        <v>117.996944381563</v>
      </c>
      <c r="AS68" s="154">
        <v>117.996944381563</v>
      </c>
      <c r="AT68" s="154">
        <v>118.04550684540401</v>
      </c>
      <c r="AU68" s="154">
        <v>116.620241192367</v>
      </c>
      <c r="AV68" s="154">
        <v>118.01687208868501</v>
      </c>
      <c r="AW68" s="154">
        <v>84.419082401278303</v>
      </c>
      <c r="AX68" s="154">
        <v>78.106858938805701</v>
      </c>
      <c r="AY68" s="154">
        <v>84.400280570493294</v>
      </c>
      <c r="AZ68" s="154">
        <v>79.082542961780504</v>
      </c>
      <c r="BA68" s="154">
        <v>89.611562782294499</v>
      </c>
      <c r="BB68" s="154">
        <v>85.384117592678194</v>
      </c>
      <c r="BC68" s="154">
        <v>83.557336468482504</v>
      </c>
      <c r="BE68" s="157" t="e">
        <f>#N/A</f>
        <v>#N/A</v>
      </c>
      <c r="BF68" s="157" t="e">
        <f>#N/A</f>
        <v>#N/A</v>
      </c>
      <c r="BG68" s="157" t="e">
        <f>#N/A</f>
        <v>#N/A</v>
      </c>
      <c r="BH68" s="157" t="e">
        <f>#N/A</f>
        <v>#N/A</v>
      </c>
      <c r="BI68" s="157" t="e">
        <f>#N/A</f>
        <v>#N/A</v>
      </c>
      <c r="BJ68" s="157" t="e">
        <f>#N/A</f>
        <v>#N/A</v>
      </c>
      <c r="BK68" s="157" t="e">
        <f>#N/A</f>
        <v>#N/A</v>
      </c>
    </row>
    <row r="69" spans="1:63" x14ac:dyDescent="0.25">
      <c r="A69" s="152">
        <v>43101</v>
      </c>
      <c r="B69" t="s">
        <v>298</v>
      </c>
      <c r="C69">
        <v>2018</v>
      </c>
      <c r="D69" s="153">
        <v>164.01036394149099</v>
      </c>
      <c r="E69" s="153">
        <v>181.02070308497599</v>
      </c>
      <c r="F69" s="153">
        <v>163.473950138139</v>
      </c>
      <c r="G69" s="153">
        <v>172.997555847097</v>
      </c>
      <c r="H69" s="153">
        <v>151.46332701744501</v>
      </c>
      <c r="I69" s="153">
        <v>169.74840142444199</v>
      </c>
      <c r="J69" s="154">
        <v>166.08808650068499</v>
      </c>
      <c r="K69" s="154">
        <v>180.30554156275099</v>
      </c>
      <c r="L69" s="154">
        <v>166.00891508107</v>
      </c>
      <c r="M69" s="154">
        <v>176.23060546604299</v>
      </c>
      <c r="N69" s="154">
        <v>154.72505519498401</v>
      </c>
      <c r="O69" s="154">
        <v>166.166649704127</v>
      </c>
      <c r="P69" s="155">
        <v>6310.1569437274102</v>
      </c>
      <c r="Q69" s="155">
        <v>6310.1569437274102</v>
      </c>
      <c r="R69" s="155">
        <v>6310.1569437274102</v>
      </c>
      <c r="S69" s="155">
        <v>7569.9288347239599</v>
      </c>
      <c r="T69" s="155">
        <v>6071.13892414154</v>
      </c>
      <c r="U69" s="155">
        <v>5814.1810960073999</v>
      </c>
      <c r="V69" s="154">
        <v>48.38</v>
      </c>
      <c r="W69" s="154">
        <v>54.11</v>
      </c>
      <c r="X69" s="154">
        <v>47.39</v>
      </c>
      <c r="Y69" s="154">
        <v>44.91</v>
      </c>
      <c r="Z69" s="154">
        <v>51.86</v>
      </c>
      <c r="AA69" s="154">
        <v>46.23</v>
      </c>
      <c r="AB69" s="154">
        <v>4.1966666666666699</v>
      </c>
      <c r="AC69" s="156">
        <v>6.1221855497173103E-3</v>
      </c>
      <c r="AD69" s="154">
        <v>122.050506574889</v>
      </c>
      <c r="AE69" s="154">
        <v>122.050506574889</v>
      </c>
      <c r="AF69" s="154">
        <v>122.050506574889</v>
      </c>
      <c r="AG69" s="154">
        <v>122.942327813082</v>
      </c>
      <c r="AH69" s="154">
        <v>119.559198770058</v>
      </c>
      <c r="AI69" s="154">
        <v>122.188818129746</v>
      </c>
      <c r="AJ69" s="154">
        <v>88.345126683405596</v>
      </c>
      <c r="AK69" s="154">
        <v>80.029580329081199</v>
      </c>
      <c r="AL69" s="154">
        <v>88.641571194762705</v>
      </c>
      <c r="AM69" s="154">
        <v>84.345947976335793</v>
      </c>
      <c r="AN69" s="154">
        <v>93.694670280036107</v>
      </c>
      <c r="AO69" s="154">
        <v>85.476564666728294</v>
      </c>
      <c r="AP69" s="154">
        <v>84.213549931207098</v>
      </c>
      <c r="AQ69" s="154">
        <v>119.24406789381899</v>
      </c>
      <c r="AR69" s="154">
        <v>119.24406789381899</v>
      </c>
      <c r="AS69" s="154">
        <v>119.24406789381899</v>
      </c>
      <c r="AT69" s="154">
        <v>119.18305033633</v>
      </c>
      <c r="AU69" s="154">
        <v>117.794183151738</v>
      </c>
      <c r="AV69" s="154">
        <v>119.43803993118399</v>
      </c>
      <c r="AW69" s="154">
        <v>86.190367496005507</v>
      </c>
      <c r="AX69" s="154">
        <v>79.367720465890201</v>
      </c>
      <c r="AY69" s="154">
        <v>86.242693476735994</v>
      </c>
      <c r="AZ69" s="154">
        <v>81.209503239740798</v>
      </c>
      <c r="BA69" s="154">
        <v>91.386630532972006</v>
      </c>
      <c r="BB69" s="154">
        <v>86.3039659794767</v>
      </c>
      <c r="BC69" s="154">
        <v>83.293312293416506</v>
      </c>
      <c r="BE69" s="157" t="e">
        <f>#N/A</f>
        <v>#N/A</v>
      </c>
      <c r="BF69" s="157" t="e">
        <f>#N/A</f>
        <v>#N/A</v>
      </c>
      <c r="BG69" s="157" t="e">
        <f>#N/A</f>
        <v>#N/A</v>
      </c>
      <c r="BH69" s="157" t="e">
        <f>#N/A</f>
        <v>#N/A</v>
      </c>
      <c r="BI69" s="157" t="e">
        <f>#N/A</f>
        <v>#N/A</v>
      </c>
      <c r="BJ69" s="157" t="e">
        <f>#N/A</f>
        <v>#N/A</v>
      </c>
      <c r="BK69" s="157" t="e">
        <f>#N/A</f>
        <v>#N/A</v>
      </c>
    </row>
    <row r="70" spans="1:63" x14ac:dyDescent="0.25">
      <c r="A70" s="152">
        <v>43191</v>
      </c>
      <c r="B70" t="s">
        <v>299</v>
      </c>
      <c r="C70">
        <v>2018</v>
      </c>
      <c r="D70" s="153">
        <v>168.60457911245001</v>
      </c>
      <c r="E70" s="153">
        <v>186.34455339413</v>
      </c>
      <c r="F70" s="153">
        <v>168.01553247877399</v>
      </c>
      <c r="G70" s="153">
        <v>172.768748583133</v>
      </c>
      <c r="H70" s="153">
        <v>158.619966597755</v>
      </c>
      <c r="I70" s="153">
        <v>177.04277652812399</v>
      </c>
      <c r="J70" s="154">
        <v>166.38445193659501</v>
      </c>
      <c r="K70" s="154">
        <v>181.845353993082</v>
      </c>
      <c r="L70" s="154">
        <v>166.113125798613</v>
      </c>
      <c r="M70" s="154">
        <v>173.691930030545</v>
      </c>
      <c r="N70" s="154">
        <v>155.81142692525501</v>
      </c>
      <c r="O70" s="154">
        <v>169.632353003498</v>
      </c>
      <c r="P70" s="155">
        <v>6404.62240578214</v>
      </c>
      <c r="Q70" s="155">
        <v>6404.62240578214</v>
      </c>
      <c r="R70" s="155">
        <v>6404.62240578214</v>
      </c>
      <c r="S70" s="155">
        <v>7615.5167818358204</v>
      </c>
      <c r="T70" s="155">
        <v>6208.1291855168001</v>
      </c>
      <c r="U70" s="155">
        <v>5923.8515985280601</v>
      </c>
      <c r="V70" s="154">
        <v>48.41</v>
      </c>
      <c r="W70" s="154">
        <v>54.07</v>
      </c>
      <c r="X70" s="154">
        <v>47.43</v>
      </c>
      <c r="Y70" s="154">
        <v>45.85</v>
      </c>
      <c r="Z70" s="154">
        <v>51.32</v>
      </c>
      <c r="AA70" s="154">
        <v>45.77</v>
      </c>
      <c r="AB70" s="154">
        <v>4.0366666666666697</v>
      </c>
      <c r="AC70" s="156">
        <v>6.0407736883791698E-3</v>
      </c>
      <c r="AD70" s="154">
        <v>123.877649322753</v>
      </c>
      <c r="AE70" s="154">
        <v>123.877649322753</v>
      </c>
      <c r="AF70" s="154">
        <v>123.877649322753</v>
      </c>
      <c r="AG70" s="154">
        <v>123.68271632406</v>
      </c>
      <c r="AH70" s="154">
        <v>122.256953852584</v>
      </c>
      <c r="AI70" s="154">
        <v>124.49361546326899</v>
      </c>
      <c r="AJ70" s="154">
        <v>88.399908696644601</v>
      </c>
      <c r="AK70" s="154">
        <v>79.970419670918801</v>
      </c>
      <c r="AL70" s="154">
        <v>88.716389992985697</v>
      </c>
      <c r="AM70" s="154">
        <v>86.111371959808395</v>
      </c>
      <c r="AN70" s="154">
        <v>92.719060523938595</v>
      </c>
      <c r="AO70" s="154">
        <v>84.626051585467295</v>
      </c>
      <c r="AP70" s="154">
        <v>83.093691378388698</v>
      </c>
      <c r="AQ70" s="154">
        <v>120.72944293344899</v>
      </c>
      <c r="AR70" s="154">
        <v>120.72944293344899</v>
      </c>
      <c r="AS70" s="154">
        <v>120.72944293344899</v>
      </c>
      <c r="AT70" s="154">
        <v>120.54756318005801</v>
      </c>
      <c r="AU70" s="154">
        <v>119.211683729733</v>
      </c>
      <c r="AV70" s="154">
        <v>121.10538789803699</v>
      </c>
      <c r="AW70" s="154">
        <v>87.231225747546205</v>
      </c>
      <c r="AX70" s="154">
        <v>79.796635237567003</v>
      </c>
      <c r="AY70" s="154">
        <v>87.383680149637598</v>
      </c>
      <c r="AZ70" s="154">
        <v>83.420978495633406</v>
      </c>
      <c r="BA70" s="154">
        <v>91.978319783197804</v>
      </c>
      <c r="BB70" s="154">
        <v>85.869464731441298</v>
      </c>
      <c r="BC70" s="154">
        <v>83.165209161661394</v>
      </c>
      <c r="BE70" s="157" t="e">
        <f>#N/A</f>
        <v>#N/A</v>
      </c>
      <c r="BF70" s="157" t="e">
        <f>#N/A</f>
        <v>#N/A</v>
      </c>
      <c r="BG70" s="157" t="e">
        <f>#N/A</f>
        <v>#N/A</v>
      </c>
      <c r="BH70" s="157" t="e">
        <f>#N/A</f>
        <v>#N/A</v>
      </c>
      <c r="BI70" s="157" t="e">
        <f>#N/A</f>
        <v>#N/A</v>
      </c>
      <c r="BJ70" s="157" t="e">
        <f>#N/A</f>
        <v>#N/A</v>
      </c>
      <c r="BK70" s="157" t="e">
        <f>#N/A</f>
        <v>#N/A</v>
      </c>
    </row>
    <row r="71" spans="1:63" x14ac:dyDescent="0.25">
      <c r="A71" s="152">
        <v>43282</v>
      </c>
      <c r="B71" t="s">
        <v>300</v>
      </c>
      <c r="C71">
        <v>2018</v>
      </c>
      <c r="D71" s="153">
        <v>163.429421451829</v>
      </c>
      <c r="E71" s="153">
        <v>181.521498431911</v>
      </c>
      <c r="F71" s="153">
        <v>162.663359183555</v>
      </c>
      <c r="G71" s="153">
        <v>164.558310508342</v>
      </c>
      <c r="H71" s="153">
        <v>154.802352516789</v>
      </c>
      <c r="I71" s="153">
        <v>174.72520222847399</v>
      </c>
      <c r="J71" s="154">
        <v>165.64912448984299</v>
      </c>
      <c r="K71" s="154">
        <v>182.704351549894</v>
      </c>
      <c r="L71" s="154">
        <v>165.11098378112001</v>
      </c>
      <c r="M71" s="154">
        <v>171.10586377715899</v>
      </c>
      <c r="N71" s="154">
        <v>155.38041233048199</v>
      </c>
      <c r="O71" s="154">
        <v>172.05401733272001</v>
      </c>
      <c r="P71" s="155">
        <v>6342.4383066597802</v>
      </c>
      <c r="Q71" s="155">
        <v>6342.4383066597802</v>
      </c>
      <c r="R71" s="155">
        <v>6342.4383066597802</v>
      </c>
      <c r="S71" s="155">
        <v>7478.8920660797103</v>
      </c>
      <c r="T71" s="155">
        <v>6171.7433481714697</v>
      </c>
      <c r="U71" s="155">
        <v>5893.8614138656403</v>
      </c>
      <c r="V71" s="154">
        <v>49.82</v>
      </c>
      <c r="W71" s="154">
        <v>55.37</v>
      </c>
      <c r="X71" s="154">
        <v>48.87</v>
      </c>
      <c r="Y71" s="154">
        <v>47.62</v>
      </c>
      <c r="Z71" s="154">
        <v>52.66</v>
      </c>
      <c r="AA71" s="154">
        <v>46.48</v>
      </c>
      <c r="AB71" s="154">
        <v>3.95</v>
      </c>
      <c r="AC71" s="156">
        <v>5.9968856588956797E-3</v>
      </c>
      <c r="AD71" s="154">
        <v>122.674889888008</v>
      </c>
      <c r="AE71" s="154">
        <v>122.674889888008</v>
      </c>
      <c r="AF71" s="154">
        <v>122.674889888008</v>
      </c>
      <c r="AG71" s="154">
        <v>121.463810313371</v>
      </c>
      <c r="AH71" s="154">
        <v>121.540405999876</v>
      </c>
      <c r="AI71" s="154">
        <v>123.863352119406</v>
      </c>
      <c r="AJ71" s="154">
        <v>90.974663318877006</v>
      </c>
      <c r="AK71" s="154">
        <v>81.893141061194299</v>
      </c>
      <c r="AL71" s="154">
        <v>91.409866729015704</v>
      </c>
      <c r="AM71" s="154">
        <v>89.435627758474993</v>
      </c>
      <c r="AN71" s="154">
        <v>95.140018066847304</v>
      </c>
      <c r="AO71" s="154">
        <v>85.938800036978805</v>
      </c>
      <c r="AP71" s="154">
        <v>82.489990831864105</v>
      </c>
      <c r="AQ71" s="154">
        <v>122.017644295252</v>
      </c>
      <c r="AR71" s="154">
        <v>122.017644295252</v>
      </c>
      <c r="AS71" s="154">
        <v>122.017644295252</v>
      </c>
      <c r="AT71" s="154">
        <v>121.705920072751</v>
      </c>
      <c r="AU71" s="154">
        <v>120.439513189677</v>
      </c>
      <c r="AV71" s="154">
        <v>122.580859671597</v>
      </c>
      <c r="AW71" s="154">
        <v>88.792513124857393</v>
      </c>
      <c r="AX71" s="154">
        <v>80.484377888704003</v>
      </c>
      <c r="AY71" s="154">
        <v>89.090483984100999</v>
      </c>
      <c r="AZ71" s="154">
        <v>85.754530941872503</v>
      </c>
      <c r="BA71" s="154">
        <v>93.423667570009002</v>
      </c>
      <c r="BB71" s="154">
        <v>85.915688268466297</v>
      </c>
      <c r="BC71" s="154">
        <v>82.950277852337905</v>
      </c>
      <c r="BE71" s="157" t="e">
        <f>#N/A</f>
        <v>#N/A</v>
      </c>
      <c r="BF71" s="157" t="e">
        <f>#N/A</f>
        <v>#N/A</v>
      </c>
      <c r="BG71" s="157" t="e">
        <f>#N/A</f>
        <v>#N/A</v>
      </c>
      <c r="BH71" s="157" t="e">
        <f>#N/A</f>
        <v>#N/A</v>
      </c>
      <c r="BI71" s="157" t="e">
        <f>#N/A</f>
        <v>#N/A</v>
      </c>
      <c r="BJ71" s="157" t="e">
        <f>#N/A</f>
        <v>#N/A</v>
      </c>
      <c r="BK71" s="157" t="e">
        <f>#N/A</f>
        <v>#N/A</v>
      </c>
    </row>
    <row r="72" spans="1:63" x14ac:dyDescent="0.25">
      <c r="A72" s="152">
        <v>43374</v>
      </c>
      <c r="B72" t="s">
        <v>301</v>
      </c>
      <c r="C72">
        <v>2018</v>
      </c>
      <c r="D72" s="153">
        <v>162.93853132819601</v>
      </c>
      <c r="E72" s="153">
        <v>182.729888000399</v>
      </c>
      <c r="F72" s="153">
        <v>161.88057005026499</v>
      </c>
      <c r="G72" s="153">
        <v>164.73367038034601</v>
      </c>
      <c r="H72" s="153">
        <v>153.89724838633401</v>
      </c>
      <c r="I72" s="153">
        <v>172.95526249006599</v>
      </c>
      <c r="J72" s="154">
        <v>164.74572395849199</v>
      </c>
      <c r="K72" s="154">
        <v>182.90416072785399</v>
      </c>
      <c r="L72" s="154">
        <v>164.00835296268301</v>
      </c>
      <c r="M72" s="154">
        <v>168.76457132972899</v>
      </c>
      <c r="N72" s="154">
        <v>154.69572362958101</v>
      </c>
      <c r="O72" s="154">
        <v>173.61791066777701</v>
      </c>
      <c r="P72" s="155">
        <v>6391.7098606091904</v>
      </c>
      <c r="Q72" s="155">
        <v>6391.7098606091904</v>
      </c>
      <c r="R72" s="155">
        <v>6391.7098606091904</v>
      </c>
      <c r="S72" s="155">
        <v>7535.1167022566897</v>
      </c>
      <c r="T72" s="155">
        <v>6211.3865538322898</v>
      </c>
      <c r="U72" s="155">
        <v>5932.8853827111698</v>
      </c>
      <c r="V72" s="154">
        <v>50.33</v>
      </c>
      <c r="W72" s="154">
        <v>55.4</v>
      </c>
      <c r="X72" s="154">
        <v>49.46</v>
      </c>
      <c r="Y72" s="154">
        <v>47.9</v>
      </c>
      <c r="Z72" s="154">
        <v>53.28</v>
      </c>
      <c r="AA72" s="154">
        <v>47.24</v>
      </c>
      <c r="AB72" s="154">
        <v>3.9566666666666701</v>
      </c>
      <c r="AC72" s="156">
        <v>6.0002563925545104E-3</v>
      </c>
      <c r="AD72" s="154">
        <v>123.62789599750499</v>
      </c>
      <c r="AE72" s="154">
        <v>123.62789599750499</v>
      </c>
      <c r="AF72" s="154">
        <v>123.62789599750499</v>
      </c>
      <c r="AG72" s="154">
        <v>122.376948045966</v>
      </c>
      <c r="AH72" s="154">
        <v>122.321101346286</v>
      </c>
      <c r="AI72" s="154">
        <v>124.683466345852</v>
      </c>
      <c r="AJ72" s="154">
        <v>91.905957543939806</v>
      </c>
      <c r="AK72" s="154">
        <v>81.937511554816098</v>
      </c>
      <c r="AL72" s="154">
        <v>92.513444002805699</v>
      </c>
      <c r="AM72" s="154">
        <v>89.961498732275302</v>
      </c>
      <c r="AN72" s="154">
        <v>96.260162601626007</v>
      </c>
      <c r="AO72" s="154">
        <v>87.3439955625404</v>
      </c>
      <c r="AP72" s="154">
        <v>82.536356863239206</v>
      </c>
      <c r="AQ72" s="154">
        <v>123.05773544578901</v>
      </c>
      <c r="AR72" s="154">
        <v>123.05773544578901</v>
      </c>
      <c r="AS72" s="154">
        <v>123.05773544578901</v>
      </c>
      <c r="AT72" s="154">
        <v>122.61645062412001</v>
      </c>
      <c r="AU72" s="154">
        <v>121.419414992201</v>
      </c>
      <c r="AV72" s="154">
        <v>123.807313014568</v>
      </c>
      <c r="AW72" s="154">
        <v>89.906414060716699</v>
      </c>
      <c r="AX72" s="154">
        <v>80.957663154002603</v>
      </c>
      <c r="AY72" s="154">
        <v>90.320317979892494</v>
      </c>
      <c r="AZ72" s="154">
        <v>87.463611606723603</v>
      </c>
      <c r="BA72" s="154">
        <v>94.453477868112003</v>
      </c>
      <c r="BB72" s="154">
        <v>85.846352962928705</v>
      </c>
      <c r="BC72" s="154">
        <v>83.083397251174802</v>
      </c>
      <c r="BE72" s="157" t="e">
        <f>#N/A</f>
        <v>#N/A</v>
      </c>
      <c r="BF72" s="157" t="e">
        <f>#N/A</f>
        <v>#N/A</v>
      </c>
      <c r="BG72" s="157" t="e">
        <f>#N/A</f>
        <v>#N/A</v>
      </c>
      <c r="BH72" s="157" t="e">
        <f>#N/A</f>
        <v>#N/A</v>
      </c>
      <c r="BI72" s="157" t="e">
        <f>#N/A</f>
        <v>#N/A</v>
      </c>
      <c r="BJ72" s="157" t="e">
        <f>#N/A</f>
        <v>#N/A</v>
      </c>
      <c r="BK72" s="157" t="e">
        <f>#N/A</f>
        <v>#N/A</v>
      </c>
    </row>
    <row r="73" spans="1:63" x14ac:dyDescent="0.25">
      <c r="A73" s="152">
        <v>43466</v>
      </c>
      <c r="B73" t="s">
        <v>302</v>
      </c>
      <c r="C73">
        <v>2019</v>
      </c>
      <c r="D73" s="153">
        <v>163.773230689093</v>
      </c>
      <c r="E73" s="153">
        <v>177.42347635732401</v>
      </c>
      <c r="F73" s="153">
        <v>163.72375529680599</v>
      </c>
      <c r="G73" s="153">
        <v>168.15095966309801</v>
      </c>
      <c r="H73" s="153">
        <v>150.87831573653901</v>
      </c>
      <c r="I73" s="153">
        <v>181.39973137496099</v>
      </c>
      <c r="J73" s="154">
        <v>164.686440645392</v>
      </c>
      <c r="K73" s="154">
        <v>182.00485404594099</v>
      </c>
      <c r="L73" s="154">
        <v>164.07080425235</v>
      </c>
      <c r="M73" s="154">
        <v>167.55292228373</v>
      </c>
      <c r="N73" s="154">
        <v>154.54947080935401</v>
      </c>
      <c r="O73" s="154">
        <v>176.53074315540599</v>
      </c>
      <c r="P73" s="155">
        <v>6555</v>
      </c>
      <c r="Q73" s="155">
        <v>6555</v>
      </c>
      <c r="R73" s="155">
        <v>6555</v>
      </c>
      <c r="S73" s="155">
        <v>7891.9954528473399</v>
      </c>
      <c r="T73" s="155">
        <v>6270.6694791425498</v>
      </c>
      <c r="U73" s="155">
        <v>6047.69221939214</v>
      </c>
      <c r="V73" s="154">
        <v>52.2</v>
      </c>
      <c r="W73" s="154">
        <v>59.48</v>
      </c>
      <c r="X73" s="154">
        <v>50.98</v>
      </c>
      <c r="Y73" s="154">
        <v>49.96</v>
      </c>
      <c r="Z73" s="154">
        <v>55.77</v>
      </c>
      <c r="AA73" s="154">
        <v>46.67</v>
      </c>
      <c r="AB73" s="154">
        <v>3.7633333333333301</v>
      </c>
      <c r="AC73" s="156">
        <v>5.9028637654072501E-3</v>
      </c>
      <c r="AD73" s="154">
        <v>126.786239666143</v>
      </c>
      <c r="AE73" s="154">
        <v>126.786239666143</v>
      </c>
      <c r="AF73" s="154">
        <v>126.786239666143</v>
      </c>
      <c r="AG73" s="154">
        <v>128.17297404602201</v>
      </c>
      <c r="AH73" s="154">
        <v>123.48856253263</v>
      </c>
      <c r="AI73" s="154">
        <v>127.096207100847</v>
      </c>
      <c r="AJ73" s="154">
        <v>95.320703035836601</v>
      </c>
      <c r="AK73" s="154">
        <v>87.971898687372899</v>
      </c>
      <c r="AL73" s="154">
        <v>95.356558335281704</v>
      </c>
      <c r="AM73" s="154">
        <v>93.830406610949396</v>
      </c>
      <c r="AN73" s="154">
        <v>100.758807588076</v>
      </c>
      <c r="AO73" s="154">
        <v>86.290098918369196</v>
      </c>
      <c r="AP73" s="154">
        <v>81.196675338954805</v>
      </c>
      <c r="AQ73" s="154">
        <v>124.241668718602</v>
      </c>
      <c r="AR73" s="154">
        <v>124.241668718602</v>
      </c>
      <c r="AS73" s="154">
        <v>124.241668718602</v>
      </c>
      <c r="AT73" s="154">
        <v>123.924112182355</v>
      </c>
      <c r="AU73" s="154">
        <v>122.401755932844</v>
      </c>
      <c r="AV73" s="154">
        <v>125.034160257344</v>
      </c>
      <c r="AW73" s="154">
        <v>91.650308148824493</v>
      </c>
      <c r="AX73" s="154">
        <v>82.943242743575496</v>
      </c>
      <c r="AY73" s="154">
        <v>91.999064765022197</v>
      </c>
      <c r="AZ73" s="154">
        <v>89.834726265377</v>
      </c>
      <c r="BA73" s="154">
        <v>96.219512195121993</v>
      </c>
      <c r="BB73" s="154">
        <v>86.049736525838995</v>
      </c>
      <c r="BC73" s="154">
        <v>82.3291786031117</v>
      </c>
      <c r="BE73" s="157" t="e">
        <f>#N/A</f>
        <v>#N/A</v>
      </c>
      <c r="BF73" s="157" t="e">
        <f>#N/A</f>
        <v>#N/A</v>
      </c>
      <c r="BG73" s="157" t="e">
        <f>#N/A</f>
        <v>#N/A</v>
      </c>
      <c r="BH73" s="157" t="e">
        <f>#N/A</f>
        <v>#N/A</v>
      </c>
      <c r="BI73" s="157" t="e">
        <f>#N/A</f>
        <v>#N/A</v>
      </c>
      <c r="BJ73" s="157" t="e">
        <f>#N/A</f>
        <v>#N/A</v>
      </c>
      <c r="BK73" s="157" t="e">
        <f>#N/A</f>
        <v>#N/A</v>
      </c>
    </row>
    <row r="74" spans="1:63" x14ac:dyDescent="0.25">
      <c r="A74" s="152">
        <v>43556</v>
      </c>
      <c r="B74" t="s">
        <v>303</v>
      </c>
      <c r="C74">
        <v>2019</v>
      </c>
      <c r="D74" s="153">
        <v>164.51465408791501</v>
      </c>
      <c r="E74" s="153">
        <v>186.19415772328301</v>
      </c>
      <c r="F74" s="153">
        <v>163.19009731761099</v>
      </c>
      <c r="G74" s="153">
        <v>163.298932521089</v>
      </c>
      <c r="H74" s="153">
        <v>155.53078380928201</v>
      </c>
      <c r="I74" s="153">
        <v>184.299303342305</v>
      </c>
      <c r="J74" s="154">
        <v>163.663959389258</v>
      </c>
      <c r="K74" s="154">
        <v>181.967255128229</v>
      </c>
      <c r="L74" s="154">
        <v>162.864445462059</v>
      </c>
      <c r="M74" s="154">
        <v>165.18546826821901</v>
      </c>
      <c r="N74" s="154">
        <v>153.77717511223599</v>
      </c>
      <c r="O74" s="154">
        <v>178.34487485895201</v>
      </c>
      <c r="P74" s="155">
        <v>6605.6666666666697</v>
      </c>
      <c r="Q74" s="155">
        <v>6605.6666666666697</v>
      </c>
      <c r="R74" s="155">
        <v>6605.6666666666697</v>
      </c>
      <c r="S74" s="155">
        <v>7882.8815065968502</v>
      </c>
      <c r="T74" s="155">
        <v>6366.41689323849</v>
      </c>
      <c r="U74" s="155">
        <v>6117.8085994413796</v>
      </c>
      <c r="V74" s="154">
        <v>53.36</v>
      </c>
      <c r="W74" s="154">
        <v>58.2</v>
      </c>
      <c r="X74" s="154">
        <v>52.52</v>
      </c>
      <c r="Y74" s="154">
        <v>52.36</v>
      </c>
      <c r="Z74" s="154">
        <v>55.97</v>
      </c>
      <c r="AA74" s="154">
        <v>47.35</v>
      </c>
      <c r="AB74" s="154">
        <v>3.5433333333333299</v>
      </c>
      <c r="AC74" s="156">
        <v>5.7929493114954904E-3</v>
      </c>
      <c r="AD74" s="154">
        <v>127.766229924432</v>
      </c>
      <c r="AE74" s="154">
        <v>127.766229924432</v>
      </c>
      <c r="AF74" s="154">
        <v>127.766229924432</v>
      </c>
      <c r="AG74" s="154">
        <v>128.024955512155</v>
      </c>
      <c r="AH74" s="154">
        <v>125.374120457865</v>
      </c>
      <c r="AI74" s="154">
        <v>128.56974868276299</v>
      </c>
      <c r="AJ74" s="154">
        <v>97.4389408810774</v>
      </c>
      <c r="AK74" s="154">
        <v>86.0787576261786</v>
      </c>
      <c r="AL74" s="154">
        <v>98.237082066869306</v>
      </c>
      <c r="AM74" s="154">
        <v>98.337872100666701</v>
      </c>
      <c r="AN74" s="154">
        <v>101.120144534779</v>
      </c>
      <c r="AO74" s="154">
        <v>87.547379125450703</v>
      </c>
      <c r="AP74" s="154">
        <v>79.6847501812655</v>
      </c>
      <c r="AQ74" s="154">
        <v>125.213813869022</v>
      </c>
      <c r="AR74" s="154">
        <v>125.213813869022</v>
      </c>
      <c r="AS74" s="154">
        <v>125.213813869022</v>
      </c>
      <c r="AT74" s="154">
        <v>125.00967197937899</v>
      </c>
      <c r="AU74" s="154">
        <v>123.18104758416401</v>
      </c>
      <c r="AV74" s="154">
        <v>126.053193562217</v>
      </c>
      <c r="AW74" s="154">
        <v>93.910066194932696</v>
      </c>
      <c r="AX74" s="154">
        <v>84.470327232390503</v>
      </c>
      <c r="AY74" s="154">
        <v>94.379237783493096</v>
      </c>
      <c r="AZ74" s="154">
        <v>92.891351300591595</v>
      </c>
      <c r="BA74" s="154">
        <v>98.319783197831995</v>
      </c>
      <c r="BB74" s="154">
        <v>86.780068410834801</v>
      </c>
      <c r="BC74" s="154">
        <v>81.476943303830893</v>
      </c>
      <c r="BE74" s="157" t="e">
        <f>#N/A</f>
        <v>#N/A</v>
      </c>
      <c r="BF74" s="157" t="e">
        <f>#N/A</f>
        <v>#N/A</v>
      </c>
      <c r="BG74" s="157" t="e">
        <f>#N/A</f>
        <v>#N/A</v>
      </c>
      <c r="BH74" s="157" t="e">
        <f>#N/A</f>
        <v>#N/A</v>
      </c>
      <c r="BI74" s="157" t="e">
        <f>#N/A</f>
        <v>#N/A</v>
      </c>
      <c r="BJ74" s="157" t="e">
        <f>#N/A</f>
        <v>#N/A</v>
      </c>
      <c r="BK74" s="157" t="e">
        <f>#N/A</f>
        <v>#N/A</v>
      </c>
    </row>
    <row r="75" spans="1:63" x14ac:dyDescent="0.25">
      <c r="A75" s="152">
        <v>43647</v>
      </c>
      <c r="B75" t="s">
        <v>304</v>
      </c>
      <c r="C75">
        <v>2019</v>
      </c>
      <c r="D75" s="153">
        <v>162.664402061168</v>
      </c>
      <c r="E75" s="153">
        <v>180.69198990038601</v>
      </c>
      <c r="F75" s="153">
        <v>161.892595808267</v>
      </c>
      <c r="G75" s="153">
        <v>157.88470704625701</v>
      </c>
      <c r="H75" s="153">
        <v>156.73031905790401</v>
      </c>
      <c r="I75" s="153">
        <v>181.09342453999699</v>
      </c>
      <c r="J75" s="154">
        <v>163.472704541593</v>
      </c>
      <c r="K75" s="154">
        <v>181.75987799534801</v>
      </c>
      <c r="L75" s="154">
        <v>162.671754618237</v>
      </c>
      <c r="M75" s="154">
        <v>163.51706740269799</v>
      </c>
      <c r="N75" s="154">
        <v>154.259166747515</v>
      </c>
      <c r="O75" s="154">
        <v>179.936930436832</v>
      </c>
      <c r="P75" s="155">
        <v>6529.3333333333303</v>
      </c>
      <c r="Q75" s="155">
        <v>6529.3333333333303</v>
      </c>
      <c r="R75" s="155">
        <v>6529.3333333333303</v>
      </c>
      <c r="S75" s="155">
        <v>7727.0255691045704</v>
      </c>
      <c r="T75" s="155">
        <v>6317.3021760273004</v>
      </c>
      <c r="U75" s="155">
        <v>6075.4870565002802</v>
      </c>
      <c r="V75" s="154">
        <v>53.65</v>
      </c>
      <c r="W75" s="154">
        <v>59.62</v>
      </c>
      <c r="X75" s="154">
        <v>52.63</v>
      </c>
      <c r="Y75" s="154">
        <v>53.39</v>
      </c>
      <c r="Z75" s="154">
        <v>55.43</v>
      </c>
      <c r="AA75" s="154">
        <v>48.13</v>
      </c>
      <c r="AB75" s="154">
        <v>3.4766666666666701</v>
      </c>
      <c r="AC75" s="156">
        <v>5.7598354512609501E-3</v>
      </c>
      <c r="AD75" s="154">
        <v>126.28979723266799</v>
      </c>
      <c r="AE75" s="154">
        <v>126.28979723266799</v>
      </c>
      <c r="AF75" s="154">
        <v>126.28979723266799</v>
      </c>
      <c r="AG75" s="154">
        <v>125.49371748110499</v>
      </c>
      <c r="AH75" s="154">
        <v>124.406902228969</v>
      </c>
      <c r="AI75" s="154">
        <v>127.680333780129</v>
      </c>
      <c r="AJ75" s="154">
        <v>97.9685003423876</v>
      </c>
      <c r="AK75" s="154">
        <v>88.178960990940993</v>
      </c>
      <c r="AL75" s="154">
        <v>98.442833761982698</v>
      </c>
      <c r="AM75" s="154">
        <v>100.272326040004</v>
      </c>
      <c r="AN75" s="154">
        <v>100.14453477868101</v>
      </c>
      <c r="AO75" s="154">
        <v>88.989553480632296</v>
      </c>
      <c r="AP75" s="154">
        <v>79.229253414689197</v>
      </c>
      <c r="AQ75" s="154">
        <v>126.117540705187</v>
      </c>
      <c r="AR75" s="154">
        <v>126.117540705187</v>
      </c>
      <c r="AS75" s="154">
        <v>126.117540705187</v>
      </c>
      <c r="AT75" s="154">
        <v>126.01714877131199</v>
      </c>
      <c r="AU75" s="154">
        <v>123.897671641438</v>
      </c>
      <c r="AV75" s="154">
        <v>127.007438977398</v>
      </c>
      <c r="AW75" s="154">
        <v>95.658525450810302</v>
      </c>
      <c r="AX75" s="154">
        <v>86.041782214827194</v>
      </c>
      <c r="AY75" s="154">
        <v>96.137479541734905</v>
      </c>
      <c r="AZ75" s="154">
        <v>95.600525870973797</v>
      </c>
      <c r="BA75" s="154">
        <v>99.5709123757904</v>
      </c>
      <c r="BB75" s="154">
        <v>87.542756771748202</v>
      </c>
      <c r="BC75" s="154">
        <v>80.661758949537202</v>
      </c>
      <c r="BE75" s="157" t="e">
        <f>#N/A</f>
        <v>#N/A</v>
      </c>
      <c r="BF75" s="157" t="e">
        <f>#N/A</f>
        <v>#N/A</v>
      </c>
      <c r="BG75" s="157" t="e">
        <f>#N/A</f>
        <v>#N/A</v>
      </c>
      <c r="BH75" s="157" t="e">
        <f>#N/A</f>
        <v>#N/A</v>
      </c>
      <c r="BI75" s="157" t="e">
        <f>#N/A</f>
        <v>#N/A</v>
      </c>
      <c r="BJ75" s="157" t="e">
        <f>#N/A</f>
        <v>#N/A</v>
      </c>
      <c r="BK75" s="157" t="e">
        <f>#N/A</f>
        <v>#N/A</v>
      </c>
    </row>
    <row r="76" spans="1:63" x14ac:dyDescent="0.25">
      <c r="A76" s="152">
        <v>43739</v>
      </c>
      <c r="B76" t="s">
        <v>305</v>
      </c>
      <c r="C76">
        <v>2019</v>
      </c>
      <c r="D76" s="153">
        <v>166.738622840407</v>
      </c>
      <c r="E76" s="153">
        <v>191.24029063258399</v>
      </c>
      <c r="F76" s="153">
        <v>165.01019032931299</v>
      </c>
      <c r="G76" s="153">
        <v>161.92650746885499</v>
      </c>
      <c r="H76" s="153">
        <v>161.51120505179401</v>
      </c>
      <c r="I76" s="153">
        <v>180.75197273167399</v>
      </c>
      <c r="J76" s="154">
        <v>164.42272741964601</v>
      </c>
      <c r="K76" s="154">
        <v>183.887478653394</v>
      </c>
      <c r="L76" s="154">
        <v>163.45415968799901</v>
      </c>
      <c r="M76" s="154">
        <v>162.81527667482499</v>
      </c>
      <c r="N76" s="154">
        <v>156.16265591388</v>
      </c>
      <c r="O76" s="154">
        <v>181.88610799723401</v>
      </c>
      <c r="P76" s="155">
        <v>6638</v>
      </c>
      <c r="Q76" s="155">
        <v>6638</v>
      </c>
      <c r="R76" s="155">
        <v>6638</v>
      </c>
      <c r="S76" s="155">
        <v>7853.6704334691403</v>
      </c>
      <c r="T76" s="155">
        <v>6413.8671050785697</v>
      </c>
      <c r="U76" s="155">
        <v>6169.5678480747802</v>
      </c>
      <c r="V76" s="154">
        <v>55.06</v>
      </c>
      <c r="W76" s="154">
        <v>59.26</v>
      </c>
      <c r="X76" s="154">
        <v>54.32</v>
      </c>
      <c r="Y76" s="154">
        <v>54.75</v>
      </c>
      <c r="Z76" s="154">
        <v>56.51</v>
      </c>
      <c r="AA76" s="154">
        <v>50.67</v>
      </c>
      <c r="AB76" s="154">
        <v>3.0833333333333299</v>
      </c>
      <c r="AC76" s="156">
        <v>5.5663218515821997E-3</v>
      </c>
      <c r="AD76" s="154">
        <v>128.391618444524</v>
      </c>
      <c r="AE76" s="154">
        <v>128.391618444524</v>
      </c>
      <c r="AF76" s="154">
        <v>128.391618444524</v>
      </c>
      <c r="AG76" s="154">
        <v>127.550541893923</v>
      </c>
      <c r="AH76" s="154">
        <v>126.30855951122101</v>
      </c>
      <c r="AI76" s="154">
        <v>129.65750314265401</v>
      </c>
      <c r="AJ76" s="154">
        <v>100.54325496462</v>
      </c>
      <c r="AK76" s="154">
        <v>87.646515067480095</v>
      </c>
      <c r="AL76" s="154">
        <v>101.603927986907</v>
      </c>
      <c r="AM76" s="154">
        <v>102.826556484177</v>
      </c>
      <c r="AN76" s="154">
        <v>102.095754290876</v>
      </c>
      <c r="AO76" s="154">
        <v>93.685864842377697</v>
      </c>
      <c r="AP76" s="154">
        <v>76.567382575170697</v>
      </c>
      <c r="AQ76" s="154">
        <v>127.308471316942</v>
      </c>
      <c r="AR76" s="154">
        <v>127.308471316942</v>
      </c>
      <c r="AS76" s="154">
        <v>127.308471316942</v>
      </c>
      <c r="AT76" s="154">
        <v>127.31054723330099</v>
      </c>
      <c r="AU76" s="154">
        <v>124.894536182671</v>
      </c>
      <c r="AV76" s="154">
        <v>128.250948176598</v>
      </c>
      <c r="AW76" s="154">
        <v>97.817849805980401</v>
      </c>
      <c r="AX76" s="154">
        <v>87.4690330929932</v>
      </c>
      <c r="AY76" s="154">
        <v>98.410100537760101</v>
      </c>
      <c r="AZ76" s="154">
        <v>98.816790308949194</v>
      </c>
      <c r="BA76" s="154">
        <v>101.029810298103</v>
      </c>
      <c r="BB76" s="154">
        <v>89.128224091707494</v>
      </c>
      <c r="BC76" s="154">
        <v>79.169515377520099</v>
      </c>
      <c r="BE76" s="157" t="e">
        <f>#N/A</f>
        <v>#N/A</v>
      </c>
      <c r="BF76" s="157" t="e">
        <f>#N/A</f>
        <v>#N/A</v>
      </c>
      <c r="BG76" s="157" t="e">
        <f>#N/A</f>
        <v>#N/A</v>
      </c>
      <c r="BH76" s="157" t="e">
        <f>#N/A</f>
        <v>#N/A</v>
      </c>
      <c r="BI76" s="157" t="e">
        <f>#N/A</f>
        <v>#N/A</v>
      </c>
      <c r="BJ76" s="157" t="e">
        <f>#N/A</f>
        <v>#N/A</v>
      </c>
      <c r="BK76" s="157" t="e">
        <f>#N/A</f>
        <v>#N/A</v>
      </c>
    </row>
    <row r="77" spans="1:63" x14ac:dyDescent="0.25">
      <c r="A77" s="152">
        <v>43831</v>
      </c>
      <c r="B77" t="s">
        <v>306</v>
      </c>
      <c r="C77">
        <v>2020</v>
      </c>
      <c r="D77" s="153">
        <v>161.96346657700499</v>
      </c>
      <c r="E77" s="153">
        <v>192.188932225087</v>
      </c>
      <c r="F77" s="153">
        <v>159.28456437597899</v>
      </c>
      <c r="G77" s="153">
        <v>158.550674087316</v>
      </c>
      <c r="H77" s="153">
        <v>153.30276132644801</v>
      </c>
      <c r="I77" s="153">
        <v>180.837961570868</v>
      </c>
      <c r="J77" s="154">
        <v>163.970286391624</v>
      </c>
      <c r="K77" s="154">
        <v>187.578842620335</v>
      </c>
      <c r="L77" s="154">
        <v>162.34436195779301</v>
      </c>
      <c r="M77" s="154">
        <v>160.41520528087901</v>
      </c>
      <c r="N77" s="154">
        <v>156.76876731135701</v>
      </c>
      <c r="O77" s="154">
        <v>181.745665546211</v>
      </c>
      <c r="P77" s="155">
        <v>6766</v>
      </c>
      <c r="Q77" s="155">
        <v>6766</v>
      </c>
      <c r="R77" s="155">
        <v>6766</v>
      </c>
      <c r="S77" s="155">
        <v>8061.9376391982196</v>
      </c>
      <c r="T77" s="155">
        <v>6460.8420915311999</v>
      </c>
      <c r="U77" s="155">
        <v>6294.3091544941699</v>
      </c>
      <c r="V77" s="154">
        <v>56.58</v>
      </c>
      <c r="W77" s="154">
        <v>58.86</v>
      </c>
      <c r="X77" s="154">
        <v>56.17</v>
      </c>
      <c r="Y77" s="154">
        <v>56.21</v>
      </c>
      <c r="Z77" s="154">
        <v>58.73</v>
      </c>
      <c r="AA77" s="154">
        <v>50.6</v>
      </c>
      <c r="AB77" s="154">
        <v>3.3233333333333301</v>
      </c>
      <c r="AC77" s="156">
        <v>5.6840183335159899E-3</v>
      </c>
      <c r="AD77" s="154">
        <v>130.86738330757001</v>
      </c>
      <c r="AE77" s="154">
        <v>130.86738330757001</v>
      </c>
      <c r="AF77" s="154">
        <v>130.86738330757001</v>
      </c>
      <c r="AG77" s="154">
        <v>130.932985195372</v>
      </c>
      <c r="AH77" s="154">
        <v>127.23363993067601</v>
      </c>
      <c r="AI77" s="154">
        <v>132.27902327621399</v>
      </c>
      <c r="AJ77" s="154">
        <v>103.318876968729</v>
      </c>
      <c r="AK77" s="154">
        <v>87.054908485856899</v>
      </c>
      <c r="AL77" s="154">
        <v>105.06429740472301</v>
      </c>
      <c r="AM77" s="154">
        <v>105.56859799042201</v>
      </c>
      <c r="AN77" s="154">
        <v>106.106594399277</v>
      </c>
      <c r="AO77" s="154">
        <v>93.556438938707601</v>
      </c>
      <c r="AP77" s="154">
        <v>78.186353198907497</v>
      </c>
      <c r="AQ77" s="154">
        <v>128.32875722729801</v>
      </c>
      <c r="AR77" s="154">
        <v>128.32875722729801</v>
      </c>
      <c r="AS77" s="154">
        <v>128.32875722729801</v>
      </c>
      <c r="AT77" s="154">
        <v>128.000550020639</v>
      </c>
      <c r="AU77" s="154">
        <v>125.83080553218301</v>
      </c>
      <c r="AV77" s="154">
        <v>129.54665222044</v>
      </c>
      <c r="AW77" s="154">
        <v>99.817393289203395</v>
      </c>
      <c r="AX77" s="154">
        <v>87.2397855426142</v>
      </c>
      <c r="AY77" s="154">
        <v>100.83703530512</v>
      </c>
      <c r="AZ77" s="154">
        <v>101.751338153817</v>
      </c>
      <c r="BA77" s="154">
        <v>102.36675700090299</v>
      </c>
      <c r="BB77" s="154">
        <v>90.944809096792099</v>
      </c>
      <c r="BC77" s="154">
        <v>78.416934842508198</v>
      </c>
      <c r="BE77" s="157" t="e">
        <f>#N/A</f>
        <v>#N/A</v>
      </c>
      <c r="BF77" s="157" t="e">
        <f>#N/A</f>
        <v>#N/A</v>
      </c>
      <c r="BG77" s="157" t="e">
        <f>#N/A</f>
        <v>#N/A</v>
      </c>
      <c r="BH77" s="157" t="e">
        <f>#N/A</f>
        <v>#N/A</v>
      </c>
      <c r="BI77" s="157" t="e">
        <f>#N/A</f>
        <v>#N/A</v>
      </c>
      <c r="BJ77" s="157" t="e">
        <f>#N/A</f>
        <v>#N/A</v>
      </c>
      <c r="BK77" s="157" t="e">
        <f>#N/A</f>
        <v>#N/A</v>
      </c>
    </row>
    <row r="78" spans="1:63" x14ac:dyDescent="0.25">
      <c r="A78" s="152">
        <v>43922</v>
      </c>
      <c r="B78" t="s">
        <v>307</v>
      </c>
      <c r="C78">
        <v>2020</v>
      </c>
      <c r="D78" s="153">
        <v>154.76200712970601</v>
      </c>
      <c r="E78" s="153">
        <v>180.897948282096</v>
      </c>
      <c r="F78" s="153">
        <v>152.636535615783</v>
      </c>
      <c r="G78" s="153">
        <v>151.80094668345799</v>
      </c>
      <c r="H78" s="153">
        <v>146.825161248971</v>
      </c>
      <c r="I78" s="153">
        <v>167.372450455066</v>
      </c>
      <c r="J78" s="154">
        <v>161.53212465207201</v>
      </c>
      <c r="K78" s="154">
        <v>186.25479026003799</v>
      </c>
      <c r="L78" s="154">
        <v>159.70597153233601</v>
      </c>
      <c r="M78" s="154">
        <v>157.54070882147201</v>
      </c>
      <c r="N78" s="154">
        <v>154.59236167127901</v>
      </c>
      <c r="O78" s="154">
        <v>177.513952324401</v>
      </c>
      <c r="P78" s="155">
        <v>6683.6666666666697</v>
      </c>
      <c r="Q78" s="155">
        <v>6683.6666666666697</v>
      </c>
      <c r="R78" s="155">
        <v>6683.6666666666697</v>
      </c>
      <c r="S78" s="155">
        <v>7934.4994363021397</v>
      </c>
      <c r="T78" s="155">
        <v>6338.2991214549102</v>
      </c>
      <c r="U78" s="155">
        <v>6257.1741054151398</v>
      </c>
      <c r="V78" s="154">
        <v>57.59</v>
      </c>
      <c r="W78" s="154">
        <v>60.82</v>
      </c>
      <c r="X78" s="154">
        <v>57.01</v>
      </c>
      <c r="Y78" s="154">
        <v>56.89</v>
      </c>
      <c r="Z78" s="154">
        <v>59.23</v>
      </c>
      <c r="AA78" s="154">
        <v>53.51</v>
      </c>
      <c r="AB78" s="154">
        <v>3.5033333333333299</v>
      </c>
      <c r="AC78" s="156">
        <v>5.7730701340025104E-3</v>
      </c>
      <c r="AD78" s="154">
        <v>129.27489913785101</v>
      </c>
      <c r="AE78" s="154">
        <v>129.27489913785101</v>
      </c>
      <c r="AF78" s="154">
        <v>129.27489913785101</v>
      </c>
      <c r="AG78" s="154">
        <v>128.863276264359</v>
      </c>
      <c r="AH78" s="154">
        <v>124.82039597426299</v>
      </c>
      <c r="AI78" s="154">
        <v>131.49860593399001</v>
      </c>
      <c r="AJ78" s="154">
        <v>105.163204747775</v>
      </c>
      <c r="AK78" s="154">
        <v>89.953780735810696</v>
      </c>
      <c r="AL78" s="154">
        <v>106.63549216740699</v>
      </c>
      <c r="AM78" s="154">
        <v>106.845713212508</v>
      </c>
      <c r="AN78" s="154">
        <v>107.009936766034</v>
      </c>
      <c r="AO78" s="154">
        <v>98.936858648423794</v>
      </c>
      <c r="AP78" s="154">
        <v>79.411302718296398</v>
      </c>
      <c r="AQ78" s="154">
        <v>128.70592453065299</v>
      </c>
      <c r="AR78" s="154">
        <v>128.70592453065299</v>
      </c>
      <c r="AS78" s="154">
        <v>128.70592453065299</v>
      </c>
      <c r="AT78" s="154">
        <v>128.21013020869</v>
      </c>
      <c r="AU78" s="154">
        <v>125.692374411282</v>
      </c>
      <c r="AV78" s="154">
        <v>130.278866533247</v>
      </c>
      <c r="AW78" s="154">
        <v>101.748459255878</v>
      </c>
      <c r="AX78" s="154">
        <v>88.208541320022206</v>
      </c>
      <c r="AY78" s="154">
        <v>102.93663783025499</v>
      </c>
      <c r="AZ78" s="154">
        <v>103.87829843177801</v>
      </c>
      <c r="BA78" s="154">
        <v>103.839205058717</v>
      </c>
      <c r="BB78" s="154">
        <v>93.7921789775354</v>
      </c>
      <c r="BC78" s="154">
        <v>78.348572976765993</v>
      </c>
      <c r="BE78" s="157" t="e">
        <f>#N/A</f>
        <v>#N/A</v>
      </c>
      <c r="BF78" s="157" t="e">
        <f>#N/A</f>
        <v>#N/A</v>
      </c>
      <c r="BG78" s="157" t="e">
        <f>#N/A</f>
        <v>#N/A</v>
      </c>
      <c r="BH78" s="157" t="e">
        <f>#N/A</f>
        <v>#N/A</v>
      </c>
      <c r="BI78" s="157" t="e">
        <f>#N/A</f>
        <v>#N/A</v>
      </c>
      <c r="BJ78" s="157" t="e">
        <f>#N/A</f>
        <v>#N/A</v>
      </c>
      <c r="BK78" s="157" t="e">
        <f>#N/A</f>
        <v>#N/A</v>
      </c>
    </row>
    <row r="79" spans="1:63" x14ac:dyDescent="0.25">
      <c r="A79" s="152">
        <v>44013</v>
      </c>
      <c r="B79" t="s">
        <v>308</v>
      </c>
      <c r="C79">
        <v>2020</v>
      </c>
      <c r="D79" s="153">
        <v>157.49593978662699</v>
      </c>
      <c r="E79" s="153">
        <v>184.074525572406</v>
      </c>
      <c r="F79" s="153">
        <v>155.31353692692099</v>
      </c>
      <c r="G79" s="153">
        <v>154.035336434041</v>
      </c>
      <c r="H79" s="153">
        <v>149.20312813180101</v>
      </c>
      <c r="I79" s="153">
        <v>173.57738054376</v>
      </c>
      <c r="J79" s="154">
        <v>160.24000908343601</v>
      </c>
      <c r="K79" s="154">
        <v>187.100424178043</v>
      </c>
      <c r="L79" s="154">
        <v>158.061206811999</v>
      </c>
      <c r="M79" s="154">
        <v>156.578366168418</v>
      </c>
      <c r="N79" s="154">
        <v>152.710563939753</v>
      </c>
      <c r="O79" s="154">
        <v>175.634941325342</v>
      </c>
      <c r="P79" s="155">
        <v>6730.6666666666697</v>
      </c>
      <c r="Q79" s="155">
        <v>6730.6666666666697</v>
      </c>
      <c r="R79" s="155">
        <v>6730.6666666666697</v>
      </c>
      <c r="S79" s="155">
        <v>7944.1463232549504</v>
      </c>
      <c r="T79" s="155">
        <v>6431.8680627576596</v>
      </c>
      <c r="U79" s="155">
        <v>6312.7255816155202</v>
      </c>
      <c r="V79" s="154">
        <v>57.3</v>
      </c>
      <c r="W79" s="154">
        <v>60.52</v>
      </c>
      <c r="X79" s="154">
        <v>56.73</v>
      </c>
      <c r="Y79" s="154">
        <v>56.44</v>
      </c>
      <c r="Z79" s="154">
        <v>59.47</v>
      </c>
      <c r="AA79" s="154">
        <v>52.34</v>
      </c>
      <c r="AB79" s="154">
        <v>3.44</v>
      </c>
      <c r="AC79" s="156">
        <v>5.74166145889465E-3</v>
      </c>
      <c r="AD79" s="154">
        <v>130.18396904849999</v>
      </c>
      <c r="AE79" s="154">
        <v>130.18396904849999</v>
      </c>
      <c r="AF79" s="154">
        <v>130.18396904849999</v>
      </c>
      <c r="AG79" s="154">
        <v>129.01995022576901</v>
      </c>
      <c r="AH79" s="154">
        <v>126.66305314151001</v>
      </c>
      <c r="AI79" s="154">
        <v>132.666056536268</v>
      </c>
      <c r="AJ79" s="154">
        <v>104.633645286464</v>
      </c>
      <c r="AK79" s="154">
        <v>89.510075799593295</v>
      </c>
      <c r="AL79" s="154">
        <v>106.11176057984601</v>
      </c>
      <c r="AM79" s="154">
        <v>106.000563433186</v>
      </c>
      <c r="AN79" s="154">
        <v>107.443541102078</v>
      </c>
      <c r="AO79" s="154">
        <v>96.773597115651299</v>
      </c>
      <c r="AP79" s="154">
        <v>78.9792615774344</v>
      </c>
      <c r="AQ79" s="154">
        <v>129.679467484611</v>
      </c>
      <c r="AR79" s="154">
        <v>129.679467484611</v>
      </c>
      <c r="AS79" s="154">
        <v>129.679467484611</v>
      </c>
      <c r="AT79" s="154">
        <v>129.09168839485599</v>
      </c>
      <c r="AU79" s="154">
        <v>126.25641213941699</v>
      </c>
      <c r="AV79" s="154">
        <v>131.52529722228101</v>
      </c>
      <c r="AW79" s="154">
        <v>103.41474549189699</v>
      </c>
      <c r="AX79" s="154">
        <v>88.541320022185303</v>
      </c>
      <c r="AY79" s="154">
        <v>104.853869534721</v>
      </c>
      <c r="AZ79" s="154">
        <v>105.31035778007301</v>
      </c>
      <c r="BA79" s="154">
        <v>105.663956639566</v>
      </c>
      <c r="BB79" s="154">
        <v>95.738189886290101</v>
      </c>
      <c r="BC79" s="154">
        <v>78.286075017452305</v>
      </c>
      <c r="BE79" s="157" t="e">
        <f>#N/A</f>
        <v>#N/A</v>
      </c>
      <c r="BF79" s="157" t="e">
        <f>#N/A</f>
        <v>#N/A</v>
      </c>
      <c r="BG79" s="157" t="e">
        <f>#N/A</f>
        <v>#N/A</v>
      </c>
      <c r="BH79" s="157" t="e">
        <f>#N/A</f>
        <v>#N/A</v>
      </c>
      <c r="BI79" s="157" t="e">
        <f>#N/A</f>
        <v>#N/A</v>
      </c>
      <c r="BJ79" s="157" t="e">
        <f>#N/A</f>
        <v>#N/A</v>
      </c>
      <c r="BK79" s="157" t="e">
        <f>#N/A</f>
        <v>#N/A</v>
      </c>
    </row>
    <row r="80" spans="1:63" x14ac:dyDescent="0.25">
      <c r="A80" s="152">
        <v>44105</v>
      </c>
      <c r="B80" t="s">
        <v>309</v>
      </c>
      <c r="C80">
        <v>2020</v>
      </c>
      <c r="D80" s="153">
        <v>164.236974491002</v>
      </c>
      <c r="E80" s="153">
        <v>199.737510052169</v>
      </c>
      <c r="F80" s="153">
        <v>160.81704217391299</v>
      </c>
      <c r="G80" s="153">
        <v>160.81417785697599</v>
      </c>
      <c r="H80" s="153">
        <v>157.065710968536</v>
      </c>
      <c r="I80" s="153">
        <v>175.056307466204</v>
      </c>
      <c r="J80" s="154">
        <v>159.614596996085</v>
      </c>
      <c r="K80" s="154">
        <v>189.22472903293999</v>
      </c>
      <c r="L80" s="154">
        <v>157.01291977314901</v>
      </c>
      <c r="M80" s="154">
        <v>156.300283765448</v>
      </c>
      <c r="N80" s="154">
        <v>151.599190418939</v>
      </c>
      <c r="O80" s="154">
        <v>174.21102500897399</v>
      </c>
      <c r="P80" s="155">
        <v>6872.6666666666697</v>
      </c>
      <c r="Q80" s="155">
        <v>6872.6666666666697</v>
      </c>
      <c r="R80" s="155">
        <v>6872.6666666666697</v>
      </c>
      <c r="S80" s="155">
        <v>8168.8274853801204</v>
      </c>
      <c r="T80" s="155">
        <v>6521.0985163258001</v>
      </c>
      <c r="U80" s="155">
        <v>6426.05683606607</v>
      </c>
      <c r="V80" s="154">
        <v>58.54</v>
      </c>
      <c r="W80" s="154">
        <v>59.42</v>
      </c>
      <c r="X80" s="154">
        <v>58.37</v>
      </c>
      <c r="Y80" s="154">
        <v>58</v>
      </c>
      <c r="Z80" s="154">
        <v>59.76</v>
      </c>
      <c r="AA80" s="154">
        <v>55.12</v>
      </c>
      <c r="AB80" s="154">
        <v>2.95333333333333</v>
      </c>
      <c r="AC80" s="156">
        <v>5.5030709200361901E-3</v>
      </c>
      <c r="AD80" s="154">
        <v>132.93052069344199</v>
      </c>
      <c r="AE80" s="154">
        <v>132.93052069344199</v>
      </c>
      <c r="AF80" s="154">
        <v>132.93052069344199</v>
      </c>
      <c r="AG80" s="154">
        <v>132.66897067107499</v>
      </c>
      <c r="AH80" s="154">
        <v>128.42027228404601</v>
      </c>
      <c r="AI80" s="154">
        <v>135.04778696567999</v>
      </c>
      <c r="AJ80" s="154">
        <v>106.897968500342</v>
      </c>
      <c r="AK80" s="154">
        <v>87.883157700129402</v>
      </c>
      <c r="AL80" s="154">
        <v>109.179331306991</v>
      </c>
      <c r="AM80" s="154">
        <v>108.930416001503</v>
      </c>
      <c r="AN80" s="154">
        <v>107.967479674797</v>
      </c>
      <c r="AO80" s="154">
        <v>101.91365443283701</v>
      </c>
      <c r="AP80" s="154">
        <v>75.697336177738194</v>
      </c>
      <c r="AQ80" s="154">
        <v>130.81419304684101</v>
      </c>
      <c r="AR80" s="154">
        <v>130.81419304684101</v>
      </c>
      <c r="AS80" s="154">
        <v>130.81419304684101</v>
      </c>
      <c r="AT80" s="154">
        <v>130.37129558914401</v>
      </c>
      <c r="AU80" s="154">
        <v>126.784340332624</v>
      </c>
      <c r="AV80" s="154">
        <v>132.872868178038</v>
      </c>
      <c r="AW80" s="154">
        <v>105.00342387582801</v>
      </c>
      <c r="AX80" s="154">
        <v>88.600480680347601</v>
      </c>
      <c r="AY80" s="154">
        <v>106.74772036474199</v>
      </c>
      <c r="AZ80" s="154">
        <v>106.836322659405</v>
      </c>
      <c r="BA80" s="154">
        <v>107.131887985547</v>
      </c>
      <c r="BB80" s="154">
        <v>97.795137283905007</v>
      </c>
      <c r="BC80" s="154">
        <v>78.068563418094101</v>
      </c>
      <c r="BE80" s="157" t="e">
        <f>#N/A</f>
        <v>#N/A</v>
      </c>
      <c r="BF80" s="157" t="e">
        <f>#N/A</f>
        <v>#N/A</v>
      </c>
      <c r="BG80" s="157" t="e">
        <f>#N/A</f>
        <v>#N/A</v>
      </c>
      <c r="BH80" s="157" t="e">
        <f>#N/A</f>
        <v>#N/A</v>
      </c>
      <c r="BI80" s="157" t="e">
        <f>#N/A</f>
        <v>#N/A</v>
      </c>
      <c r="BJ80" s="157" t="e">
        <f>#N/A</f>
        <v>#N/A</v>
      </c>
      <c r="BK80" s="157" t="e">
        <f>#N/A</f>
        <v>#N/A</v>
      </c>
    </row>
    <row r="81" spans="1:63" x14ac:dyDescent="0.25">
      <c r="A81" s="152">
        <v>44197</v>
      </c>
      <c r="B81" t="s">
        <v>310</v>
      </c>
      <c r="C81">
        <v>2021</v>
      </c>
      <c r="D81" s="153">
        <v>163.01252182583201</v>
      </c>
      <c r="E81" s="153">
        <v>192.37085687409899</v>
      </c>
      <c r="F81" s="153">
        <v>160.59008891709499</v>
      </c>
      <c r="G81" s="153">
        <v>163.79159245058301</v>
      </c>
      <c r="H81" s="153">
        <v>150.49319757729299</v>
      </c>
      <c r="I81" s="153">
        <v>180.32667545188301</v>
      </c>
      <c r="J81" s="154">
        <v>159.87686080829201</v>
      </c>
      <c r="K81" s="154">
        <v>189.27021019519299</v>
      </c>
      <c r="L81" s="154">
        <v>157.33930090842799</v>
      </c>
      <c r="M81" s="154">
        <v>157.61051335626499</v>
      </c>
      <c r="N81" s="154">
        <v>150.89679948164999</v>
      </c>
      <c r="O81" s="154">
        <v>174.08320347922799</v>
      </c>
      <c r="P81" s="155">
        <v>7051.6666666666697</v>
      </c>
      <c r="Q81" s="155">
        <v>7051.6666666666697</v>
      </c>
      <c r="R81" s="155">
        <v>7051.6666666666697</v>
      </c>
      <c r="S81" s="155">
        <v>8490.6285612535594</v>
      </c>
      <c r="T81" s="155">
        <v>6664.4733042869402</v>
      </c>
      <c r="U81" s="155">
        <v>6552.9107439278096</v>
      </c>
      <c r="V81" s="154">
        <v>59.29</v>
      </c>
      <c r="W81" s="154">
        <v>62.02</v>
      </c>
      <c r="X81" s="154">
        <v>58.76</v>
      </c>
      <c r="Y81" s="154">
        <v>57.99</v>
      </c>
      <c r="Z81" s="154">
        <v>62.45</v>
      </c>
      <c r="AA81" s="154">
        <v>53.46</v>
      </c>
      <c r="AB81" s="154">
        <v>3.1866666666666701</v>
      </c>
      <c r="AC81" s="156">
        <v>5.6168502045211297E-3</v>
      </c>
      <c r="AD81" s="154">
        <v>136.39272311910801</v>
      </c>
      <c r="AE81" s="154">
        <v>136.39272311910801</v>
      </c>
      <c r="AF81" s="154">
        <v>136.39272311910801</v>
      </c>
      <c r="AG81" s="154">
        <v>137.89530426342699</v>
      </c>
      <c r="AH81" s="154">
        <v>131.24375812198301</v>
      </c>
      <c r="AI81" s="154">
        <v>137.71370480016401</v>
      </c>
      <c r="AJ81" s="154">
        <v>108.26751883131701</v>
      </c>
      <c r="AK81" s="154">
        <v>91.728600480680399</v>
      </c>
      <c r="AL81" s="154">
        <v>109.90881458966599</v>
      </c>
      <c r="AM81" s="154">
        <v>108.91163489529499</v>
      </c>
      <c r="AN81" s="154">
        <v>112.827461607949</v>
      </c>
      <c r="AO81" s="154">
        <v>98.844411574373694</v>
      </c>
      <c r="AP81" s="154">
        <v>77.262423902913696</v>
      </c>
      <c r="AQ81" s="154">
        <v>132.19552799972499</v>
      </c>
      <c r="AR81" s="154">
        <v>132.19552799972499</v>
      </c>
      <c r="AS81" s="154">
        <v>132.19552799972499</v>
      </c>
      <c r="AT81" s="154">
        <v>132.11187535615801</v>
      </c>
      <c r="AU81" s="154">
        <v>127.78686988045</v>
      </c>
      <c r="AV81" s="154">
        <v>134.23153855902501</v>
      </c>
      <c r="AW81" s="154">
        <v>106.240584341475</v>
      </c>
      <c r="AX81" s="154">
        <v>89.768903679053395</v>
      </c>
      <c r="AY81" s="154">
        <v>107.95884966097699</v>
      </c>
      <c r="AZ81" s="154">
        <v>107.672081885623</v>
      </c>
      <c r="BA81" s="154">
        <v>108.812104787715</v>
      </c>
      <c r="BB81" s="154">
        <v>99.117130442821505</v>
      </c>
      <c r="BC81" s="154">
        <v>77.837581094095697</v>
      </c>
      <c r="BE81" s="157" t="e">
        <f>#N/A</f>
        <v>#N/A</v>
      </c>
      <c r="BF81" s="157" t="e">
        <f>#N/A</f>
        <v>#N/A</v>
      </c>
      <c r="BG81" s="157" t="e">
        <f>#N/A</f>
        <v>#N/A</v>
      </c>
      <c r="BH81" s="157" t="e">
        <f>#N/A</f>
        <v>#N/A</v>
      </c>
      <c r="BI81" s="157" t="e">
        <f>#N/A</f>
        <v>#N/A</v>
      </c>
      <c r="BJ81" s="157" t="e">
        <f>#N/A</f>
        <v>#N/A</v>
      </c>
      <c r="BK81" s="157" t="e">
        <f>#N/A</f>
        <v>#N/A</v>
      </c>
    </row>
    <row r="82" spans="1:63" x14ac:dyDescent="0.25">
      <c r="A82" s="152">
        <v>44287</v>
      </c>
      <c r="B82" t="s">
        <v>311</v>
      </c>
      <c r="C82">
        <v>2021</v>
      </c>
      <c r="D82" s="153">
        <v>165.597279721142</v>
      </c>
      <c r="E82" s="153">
        <v>193.54254631036201</v>
      </c>
      <c r="F82" s="153">
        <v>163.489064250903</v>
      </c>
      <c r="G82" s="153">
        <v>162.74350126031899</v>
      </c>
      <c r="H82" s="153">
        <v>157.56538857325299</v>
      </c>
      <c r="I82" s="153">
        <v>180.18396639251199</v>
      </c>
      <c r="J82" s="154">
        <v>162.58567895615101</v>
      </c>
      <c r="K82" s="154">
        <v>192.43135970225899</v>
      </c>
      <c r="L82" s="154">
        <v>160.052433067208</v>
      </c>
      <c r="M82" s="154">
        <v>160.34615200048</v>
      </c>
      <c r="N82" s="154">
        <v>153.58185631272099</v>
      </c>
      <c r="O82" s="154">
        <v>177.28608246358999</v>
      </c>
      <c r="P82" s="155">
        <v>7120.3333333333303</v>
      </c>
      <c r="Q82" s="155">
        <v>7120.3333333333303</v>
      </c>
      <c r="R82" s="155">
        <v>7120.3333333333303</v>
      </c>
      <c r="S82" s="155">
        <v>8521.7957671957702</v>
      </c>
      <c r="T82" s="155">
        <v>6775.6093215839401</v>
      </c>
      <c r="U82" s="155">
        <v>6628.9794324188697</v>
      </c>
      <c r="V82" s="154">
        <v>61.39</v>
      </c>
      <c r="W82" s="154">
        <v>64.84</v>
      </c>
      <c r="X82" s="154">
        <v>60.71</v>
      </c>
      <c r="Y82" s="154">
        <v>61.02</v>
      </c>
      <c r="Z82" s="154">
        <v>63.17</v>
      </c>
      <c r="AA82" s="154">
        <v>56.38</v>
      </c>
      <c r="AB82" s="154">
        <v>2.7233333333333301</v>
      </c>
      <c r="AC82" s="156">
        <v>5.3920384062450801E-3</v>
      </c>
      <c r="AD82" s="154">
        <v>137.72086781126299</v>
      </c>
      <c r="AE82" s="154">
        <v>137.72086781126299</v>
      </c>
      <c r="AF82" s="154">
        <v>137.72086781126299</v>
      </c>
      <c r="AG82" s="154">
        <v>138.40148720564801</v>
      </c>
      <c r="AH82" s="154">
        <v>133.43236446892101</v>
      </c>
      <c r="AI82" s="154">
        <v>139.312338036715</v>
      </c>
      <c r="AJ82" s="154">
        <v>112.102259758046</v>
      </c>
      <c r="AK82" s="154">
        <v>95.8994268811241</v>
      </c>
      <c r="AL82" s="154">
        <v>113.55623100304</v>
      </c>
      <c r="AM82" s="154">
        <v>114.602310076064</v>
      </c>
      <c r="AN82" s="154">
        <v>114.12827461608001</v>
      </c>
      <c r="AO82" s="154">
        <v>104.24332069890001</v>
      </c>
      <c r="AP82" s="154">
        <v>74.170031579045101</v>
      </c>
      <c r="AQ82" s="154">
        <v>134.307020168078</v>
      </c>
      <c r="AR82" s="154">
        <v>134.307020168078</v>
      </c>
      <c r="AS82" s="154">
        <v>134.307020168078</v>
      </c>
      <c r="AT82" s="154">
        <v>134.49642809148</v>
      </c>
      <c r="AU82" s="154">
        <v>129.93986200411501</v>
      </c>
      <c r="AV82" s="154">
        <v>136.184971584707</v>
      </c>
      <c r="AW82" s="154">
        <v>107.975348094043</v>
      </c>
      <c r="AX82" s="154">
        <v>91.255315215381799</v>
      </c>
      <c r="AY82" s="154">
        <v>109.68903436988499</v>
      </c>
      <c r="AZ82" s="154">
        <v>109.611231101512</v>
      </c>
      <c r="BA82" s="154">
        <v>110.591689250226</v>
      </c>
      <c r="BB82" s="154">
        <v>100.443745955441</v>
      </c>
      <c r="BC82" s="154">
        <v>76.527263309282802</v>
      </c>
      <c r="BE82" s="157" t="e">
        <f>#N/A</f>
        <v>#N/A</v>
      </c>
      <c r="BF82" s="157" t="e">
        <f>#N/A</f>
        <v>#N/A</v>
      </c>
      <c r="BG82" s="157" t="e">
        <f>#N/A</f>
        <v>#N/A</v>
      </c>
      <c r="BH82" s="157" t="e">
        <f>#N/A</f>
        <v>#N/A</v>
      </c>
      <c r="BI82" s="157" t="e">
        <f>#N/A</f>
        <v>#N/A</v>
      </c>
      <c r="BJ82" s="157" t="e">
        <f>#N/A</f>
        <v>#N/A</v>
      </c>
      <c r="BK82" s="157" t="e">
        <f>#N/A</f>
        <v>#N/A</v>
      </c>
    </row>
    <row r="83" spans="1:63" x14ac:dyDescent="0.25">
      <c r="A83" s="152">
        <v>44378</v>
      </c>
      <c r="B83" t="s">
        <v>312</v>
      </c>
      <c r="C83">
        <v>2021</v>
      </c>
      <c r="D83" s="153">
        <v>158.460483068358</v>
      </c>
      <c r="E83" s="153">
        <v>186.10593708021599</v>
      </c>
      <c r="F83" s="153">
        <v>156.28637206672499</v>
      </c>
      <c r="G83" s="153">
        <v>155.808339377945</v>
      </c>
      <c r="H83" s="153">
        <v>149.85486569914099</v>
      </c>
      <c r="I83" s="153">
        <v>175.19239666791</v>
      </c>
      <c r="J83" s="154">
        <v>162.82681477658301</v>
      </c>
      <c r="K83" s="154">
        <v>192.93921257921099</v>
      </c>
      <c r="L83" s="154">
        <v>160.29564185215901</v>
      </c>
      <c r="M83" s="154">
        <v>160.789402736456</v>
      </c>
      <c r="N83" s="154">
        <v>153.74479070455601</v>
      </c>
      <c r="O83" s="154">
        <v>177.689836494627</v>
      </c>
      <c r="P83" s="155">
        <v>7090.6666666666697</v>
      </c>
      <c r="Q83" s="155">
        <v>7090.6666666666697</v>
      </c>
      <c r="R83" s="155">
        <v>7090.6666666666697</v>
      </c>
      <c r="S83" s="155">
        <v>8454.5462274176407</v>
      </c>
      <c r="T83" s="155">
        <v>6772.8445776634599</v>
      </c>
      <c r="U83" s="155">
        <v>6617.3215245613501</v>
      </c>
      <c r="V83" s="154">
        <v>62.47</v>
      </c>
      <c r="W83" s="154">
        <v>65.66</v>
      </c>
      <c r="X83" s="154">
        <v>61.84</v>
      </c>
      <c r="Y83" s="154">
        <v>61.83</v>
      </c>
      <c r="Z83" s="154">
        <v>64.92</v>
      </c>
      <c r="AA83" s="154">
        <v>56.6</v>
      </c>
      <c r="AB83" s="154">
        <v>2.9766666666666701</v>
      </c>
      <c r="AC83" s="156">
        <v>5.5143975360246499E-3</v>
      </c>
      <c r="AD83" s="154">
        <v>137.14705772581701</v>
      </c>
      <c r="AE83" s="154">
        <v>137.14705772581701</v>
      </c>
      <c r="AF83" s="154">
        <v>137.14705772581701</v>
      </c>
      <c r="AG83" s="154">
        <v>137.30929530461501</v>
      </c>
      <c r="AH83" s="154">
        <v>133.37791824852201</v>
      </c>
      <c r="AI83" s="154">
        <v>139.067339478972</v>
      </c>
      <c r="AJ83" s="154">
        <v>114.07441223465</v>
      </c>
      <c r="AK83" s="154">
        <v>97.112220373451706</v>
      </c>
      <c r="AL83" s="154">
        <v>115.669862052841</v>
      </c>
      <c r="AM83" s="154">
        <v>116.123579678843</v>
      </c>
      <c r="AN83" s="154">
        <v>117.28997289972899</v>
      </c>
      <c r="AO83" s="154">
        <v>104.65008782472</v>
      </c>
      <c r="AP83" s="154">
        <v>75.853139123165107</v>
      </c>
      <c r="AQ83" s="154">
        <v>136.047792337407</v>
      </c>
      <c r="AR83" s="154">
        <v>136.047792337407</v>
      </c>
      <c r="AS83" s="154">
        <v>136.047792337407</v>
      </c>
      <c r="AT83" s="154">
        <v>136.568764361192</v>
      </c>
      <c r="AU83" s="154">
        <v>131.61857828086801</v>
      </c>
      <c r="AV83" s="154">
        <v>137.78529232038301</v>
      </c>
      <c r="AW83" s="154">
        <v>110.33553983108899</v>
      </c>
      <c r="AX83" s="154">
        <v>93.155851358846405</v>
      </c>
      <c r="AY83" s="154">
        <v>112.078559738134</v>
      </c>
      <c r="AZ83" s="154">
        <v>112.14198516292601</v>
      </c>
      <c r="BA83" s="154">
        <v>113.053297199639</v>
      </c>
      <c r="BB83" s="154">
        <v>102.412868632708</v>
      </c>
      <c r="BC83" s="154">
        <v>75.745732695715503</v>
      </c>
      <c r="BE83" s="157" t="e">
        <f>#N/A</f>
        <v>#N/A</v>
      </c>
      <c r="BF83" s="157" t="e">
        <f>#N/A</f>
        <v>#N/A</v>
      </c>
      <c r="BG83" s="157" t="e">
        <f>#N/A</f>
        <v>#N/A</v>
      </c>
      <c r="BH83" s="157" t="e">
        <f>#N/A</f>
        <v>#N/A</v>
      </c>
      <c r="BI83" s="157" t="e">
        <f>#N/A</f>
        <v>#N/A</v>
      </c>
      <c r="BJ83" s="157" t="e">
        <f>#N/A</f>
        <v>#N/A</v>
      </c>
      <c r="BK83" s="157" t="e">
        <f>#N/A</f>
        <v>#N/A</v>
      </c>
    </row>
    <row r="84" spans="1:63" x14ac:dyDescent="0.25">
      <c r="A84" s="152">
        <v>44470</v>
      </c>
      <c r="B84" t="s">
        <v>313</v>
      </c>
      <c r="C84">
        <v>2021</v>
      </c>
      <c r="D84" s="153">
        <v>157.11626263945101</v>
      </c>
      <c r="E84" s="153">
        <v>182.98623515177599</v>
      </c>
      <c r="F84" s="153">
        <v>155.23871269675899</v>
      </c>
      <c r="G84" s="153">
        <v>154.14937786012601</v>
      </c>
      <c r="H84" s="153">
        <v>147.52228477092001</v>
      </c>
      <c r="I84" s="153">
        <v>176.41027858218001</v>
      </c>
      <c r="J84" s="154">
        <v>161.04663681369601</v>
      </c>
      <c r="K84" s="154">
        <v>188.75139385411299</v>
      </c>
      <c r="L84" s="154">
        <v>158.90105948287101</v>
      </c>
      <c r="M84" s="154">
        <v>159.12320273724299</v>
      </c>
      <c r="N84" s="154">
        <v>151.35893415515201</v>
      </c>
      <c r="O84" s="154">
        <v>178.02832927362101</v>
      </c>
      <c r="P84" s="155">
        <v>7251</v>
      </c>
      <c r="Q84" s="155">
        <v>7251</v>
      </c>
      <c r="R84" s="155">
        <v>7251</v>
      </c>
      <c r="S84" s="155">
        <v>8645.4230769230799</v>
      </c>
      <c r="T84" s="155">
        <v>6908.1588433513398</v>
      </c>
      <c r="U84" s="155">
        <v>6762.4891150101303</v>
      </c>
      <c r="V84" s="154">
        <v>64.09</v>
      </c>
      <c r="W84" s="154">
        <v>67.930000000000007</v>
      </c>
      <c r="X84" s="154">
        <v>63.33</v>
      </c>
      <c r="Y84" s="154">
        <v>63.57</v>
      </c>
      <c r="Z84" s="154">
        <v>66.91</v>
      </c>
      <c r="AA84" s="154">
        <v>57.14</v>
      </c>
      <c r="AB84" s="154">
        <v>3.0366666666666702</v>
      </c>
      <c r="AC84" s="156">
        <v>5.5435756306598501E-3</v>
      </c>
      <c r="AD84" s="154">
        <v>140.24821110895499</v>
      </c>
      <c r="AE84" s="154">
        <v>140.24821110895499</v>
      </c>
      <c r="AF84" s="154">
        <v>140.24821110895499</v>
      </c>
      <c r="AG84" s="154">
        <v>140.40930386693901</v>
      </c>
      <c r="AH84" s="154">
        <v>136.04266787621901</v>
      </c>
      <c r="AI84" s="154">
        <v>142.11813132992799</v>
      </c>
      <c r="AJ84" s="154">
        <v>117.032640949555</v>
      </c>
      <c r="AK84" s="154">
        <v>100.46958772416301</v>
      </c>
      <c r="AL84" s="154">
        <v>118.45686228664999</v>
      </c>
      <c r="AM84" s="154">
        <v>119.391492158888</v>
      </c>
      <c r="AN84" s="154">
        <v>120.885275519422</v>
      </c>
      <c r="AO84" s="154">
        <v>105.648516224462</v>
      </c>
      <c r="AP84" s="154">
        <v>76.254497577511799</v>
      </c>
      <c r="AQ84" s="154">
        <v>137.87721494128601</v>
      </c>
      <c r="AR84" s="154">
        <v>137.87721494128601</v>
      </c>
      <c r="AS84" s="154">
        <v>137.87721494128601</v>
      </c>
      <c r="AT84" s="154">
        <v>138.50384766015799</v>
      </c>
      <c r="AU84" s="154">
        <v>133.524177178911</v>
      </c>
      <c r="AV84" s="154">
        <v>139.55287841144499</v>
      </c>
      <c r="AW84" s="154">
        <v>112.869207943392</v>
      </c>
      <c r="AX84" s="154">
        <v>96.302458864854898</v>
      </c>
      <c r="AY84" s="154">
        <v>114.39794248304899</v>
      </c>
      <c r="AZ84" s="154">
        <v>114.757254202273</v>
      </c>
      <c r="BA84" s="154">
        <v>116.282746160795</v>
      </c>
      <c r="BB84" s="154">
        <v>103.34658408061399</v>
      </c>
      <c r="BC84" s="154">
        <v>75.885023045658897</v>
      </c>
      <c r="BE84" s="157" t="e">
        <f>#N/A</f>
        <v>#N/A</v>
      </c>
      <c r="BF84" s="157" t="e">
        <f>#N/A</f>
        <v>#N/A</v>
      </c>
      <c r="BG84" s="157" t="e">
        <f>#N/A</f>
        <v>#N/A</v>
      </c>
      <c r="BH84" s="157" t="e">
        <f>#N/A</f>
        <v>#N/A</v>
      </c>
      <c r="BI84" s="157" t="e">
        <f>#N/A</f>
        <v>#N/A</v>
      </c>
      <c r="BJ84" s="157" t="e">
        <f>#N/A</f>
        <v>#N/A</v>
      </c>
      <c r="BK84" s="157" t="e">
        <f>#N/A</f>
        <v>#N/A</v>
      </c>
    </row>
    <row r="85" spans="1:63" x14ac:dyDescent="0.25">
      <c r="A85" s="152">
        <v>44562</v>
      </c>
      <c r="B85" t="s">
        <v>314</v>
      </c>
      <c r="C85">
        <v>2022</v>
      </c>
      <c r="D85" s="153">
        <v>155.25444764808501</v>
      </c>
      <c r="E85" s="153">
        <v>173.27801175041799</v>
      </c>
      <c r="F85" s="153">
        <v>154.77052466286</v>
      </c>
      <c r="G85" s="153">
        <v>151.31883078400099</v>
      </c>
      <c r="H85" s="153">
        <v>146.306615536972</v>
      </c>
      <c r="I85" s="153">
        <v>171.57497713271101</v>
      </c>
      <c r="J85" s="154">
        <v>159.10711826925899</v>
      </c>
      <c r="K85" s="154">
        <v>183.97818257319301</v>
      </c>
      <c r="L85" s="154">
        <v>157.44616841931199</v>
      </c>
      <c r="M85" s="154">
        <v>156.00501232059801</v>
      </c>
      <c r="N85" s="154">
        <v>150.31228864507199</v>
      </c>
      <c r="O85" s="154">
        <v>175.84040469382799</v>
      </c>
      <c r="P85" s="155">
        <v>7479</v>
      </c>
      <c r="Q85" s="155">
        <v>7479</v>
      </c>
      <c r="R85" s="155">
        <v>7479</v>
      </c>
      <c r="S85" s="155">
        <v>8962.7492447129898</v>
      </c>
      <c r="T85" s="155">
        <v>7065.3646803231604</v>
      </c>
      <c r="U85" s="155">
        <v>6955.7639570046204</v>
      </c>
      <c r="V85" s="154">
        <v>67.430000000000007</v>
      </c>
      <c r="W85" s="154">
        <v>74.58</v>
      </c>
      <c r="X85" s="154">
        <v>66.040000000000006</v>
      </c>
      <c r="Y85" s="154">
        <v>67.67</v>
      </c>
      <c r="Z85" s="154">
        <v>69.55</v>
      </c>
      <c r="AA85" s="154">
        <v>60.91</v>
      </c>
      <c r="AB85" s="154">
        <v>2.9466666666666699</v>
      </c>
      <c r="AC85" s="156">
        <v>5.4998368480694698E-3</v>
      </c>
      <c r="AD85" s="154">
        <v>144.65816727125599</v>
      </c>
      <c r="AE85" s="154">
        <v>144.65816727125599</v>
      </c>
      <c r="AF85" s="154">
        <v>144.65816727125599</v>
      </c>
      <c r="AG85" s="154">
        <v>145.562961001091</v>
      </c>
      <c r="AH85" s="154">
        <v>139.13852915450201</v>
      </c>
      <c r="AI85" s="154">
        <v>146.17992853361901</v>
      </c>
      <c r="AJ85" s="154">
        <v>123.131705090162</v>
      </c>
      <c r="AK85" s="154">
        <v>110.30504714365</v>
      </c>
      <c r="AL85" s="154">
        <v>123.525835866261</v>
      </c>
      <c r="AM85" s="154">
        <v>127.091745703822</v>
      </c>
      <c r="AN85" s="154">
        <v>125.654923215899</v>
      </c>
      <c r="AO85" s="154">
        <v>112.61902560784</v>
      </c>
      <c r="AP85" s="154">
        <v>75.652849992398103</v>
      </c>
      <c r="AQ85" s="154">
        <v>139.94357597932299</v>
      </c>
      <c r="AR85" s="154">
        <v>139.94357597932299</v>
      </c>
      <c r="AS85" s="154">
        <v>139.94357597932299</v>
      </c>
      <c r="AT85" s="154">
        <v>140.420761844574</v>
      </c>
      <c r="AU85" s="154">
        <v>135.497869937041</v>
      </c>
      <c r="AV85" s="154">
        <v>141.669434344808</v>
      </c>
      <c r="AW85" s="154">
        <v>116.58525450810301</v>
      </c>
      <c r="AX85" s="154">
        <v>100.946570530597</v>
      </c>
      <c r="AY85" s="154">
        <v>117.80219780219799</v>
      </c>
      <c r="AZ85" s="154">
        <v>119.302281904404</v>
      </c>
      <c r="BA85" s="154">
        <v>119.489611562782</v>
      </c>
      <c r="BB85" s="154">
        <v>106.79023758898001</v>
      </c>
      <c r="BC85" s="154">
        <v>75.482629568030006</v>
      </c>
      <c r="BE85" s="157" t="e">
        <f>#N/A</f>
        <v>#N/A</v>
      </c>
      <c r="BF85" s="157" t="e">
        <f>#N/A</f>
        <v>#N/A</v>
      </c>
      <c r="BG85" s="157" t="e">
        <f>#N/A</f>
        <v>#N/A</v>
      </c>
      <c r="BH85" s="157" t="e">
        <f>#N/A</f>
        <v>#N/A</v>
      </c>
      <c r="BI85" s="157" t="e">
        <f>#N/A</f>
        <v>#N/A</v>
      </c>
      <c r="BJ85" s="157" t="e">
        <f>#N/A</f>
        <v>#N/A</v>
      </c>
      <c r="BK85" s="157" t="e">
        <f>#N/A</f>
        <v>#N/A</v>
      </c>
    </row>
    <row r="86" spans="1:63" x14ac:dyDescent="0.25">
      <c r="A86" s="152">
        <v>44652</v>
      </c>
      <c r="B86" t="s">
        <v>315</v>
      </c>
      <c r="C86">
        <v>2022</v>
      </c>
      <c r="D86" s="153">
        <v>159.67318474273301</v>
      </c>
      <c r="E86" s="153">
        <v>184.05382108242901</v>
      </c>
      <c r="F86" s="153">
        <v>158.09121961516399</v>
      </c>
      <c r="G86" s="153">
        <v>154.129785537407</v>
      </c>
      <c r="H86" s="153">
        <v>153.60127883934001</v>
      </c>
      <c r="I86" s="153">
        <v>172.32304662954601</v>
      </c>
      <c r="J86" s="154">
        <v>157.62609452465699</v>
      </c>
      <c r="K86" s="154">
        <v>181.60600126621</v>
      </c>
      <c r="L86" s="154">
        <v>156.096707260377</v>
      </c>
      <c r="M86" s="154">
        <v>153.85158338987</v>
      </c>
      <c r="N86" s="154">
        <v>149.321261211593</v>
      </c>
      <c r="O86" s="154">
        <v>173.87517475308701</v>
      </c>
      <c r="P86" s="155">
        <v>7649.3333333333303</v>
      </c>
      <c r="Q86" s="155">
        <v>7649.3333333333303</v>
      </c>
      <c r="R86" s="155">
        <v>7649.3333333333303</v>
      </c>
      <c r="S86" s="155">
        <v>9111.3733990147794</v>
      </c>
      <c r="T86" s="155">
        <v>7302.3883940222504</v>
      </c>
      <c r="U86" s="155">
        <v>7131.3871272449096</v>
      </c>
      <c r="V86" s="154">
        <v>69.8</v>
      </c>
      <c r="W86" s="154">
        <v>74.75</v>
      </c>
      <c r="X86" s="154">
        <v>68.83</v>
      </c>
      <c r="Y86" s="154">
        <v>70.3</v>
      </c>
      <c r="Z86" s="154">
        <v>71.27</v>
      </c>
      <c r="AA86" s="154">
        <v>64.72</v>
      </c>
      <c r="AB86" s="154">
        <v>2.4966666666666701</v>
      </c>
      <c r="AC86" s="156">
        <v>5.2837183531769197E-3</v>
      </c>
      <c r="AD86" s="154">
        <v>147.95273978431999</v>
      </c>
      <c r="AE86" s="154">
        <v>147.95273978431999</v>
      </c>
      <c r="AF86" s="154">
        <v>147.95273978431999</v>
      </c>
      <c r="AG86" s="154">
        <v>147.976748488141</v>
      </c>
      <c r="AH86" s="154">
        <v>143.806247296593</v>
      </c>
      <c r="AI86" s="154">
        <v>149.87076431143799</v>
      </c>
      <c r="AJ86" s="154">
        <v>127.45948413604199</v>
      </c>
      <c r="AK86" s="154">
        <v>110.556479940839</v>
      </c>
      <c r="AL86" s="154">
        <v>128.744447042319</v>
      </c>
      <c r="AM86" s="154">
        <v>132.031176636304</v>
      </c>
      <c r="AN86" s="154">
        <v>128.76242095754299</v>
      </c>
      <c r="AO86" s="154">
        <v>119.663492650458</v>
      </c>
      <c r="AP86" s="154">
        <v>72.680038157002002</v>
      </c>
      <c r="AQ86" s="154">
        <v>142.501543972587</v>
      </c>
      <c r="AR86" s="154">
        <v>142.501543972587</v>
      </c>
      <c r="AS86" s="154">
        <v>142.501543972587</v>
      </c>
      <c r="AT86" s="154">
        <v>142.81457716519699</v>
      </c>
      <c r="AU86" s="154">
        <v>138.091340643959</v>
      </c>
      <c r="AV86" s="154">
        <v>144.30904091348901</v>
      </c>
      <c r="AW86" s="154">
        <v>120.424560602602</v>
      </c>
      <c r="AX86" s="154">
        <v>104.61083379552601</v>
      </c>
      <c r="AY86" s="154">
        <v>121.599251812018</v>
      </c>
      <c r="AZ86" s="154">
        <v>123.659498544464</v>
      </c>
      <c r="BA86" s="154">
        <v>123.148148148148</v>
      </c>
      <c r="BB86" s="154">
        <v>110.64528057686999</v>
      </c>
      <c r="BC86" s="154">
        <v>75.110131212519207</v>
      </c>
      <c r="BE86" s="157" t="e">
        <f>#N/A</f>
        <v>#N/A</v>
      </c>
      <c r="BF86" s="157" t="e">
        <f>#N/A</f>
        <v>#N/A</v>
      </c>
      <c r="BG86" s="157" t="e">
        <f>#N/A</f>
        <v>#N/A</v>
      </c>
      <c r="BH86" s="157" t="e">
        <f>#N/A</f>
        <v>#N/A</v>
      </c>
      <c r="BI86" s="157" t="e">
        <f>#N/A</f>
        <v>#N/A</v>
      </c>
      <c r="BJ86" s="157" t="e">
        <f>#N/A</f>
        <v>#N/A</v>
      </c>
      <c r="BK86" s="157" t="e">
        <f>#N/A</f>
        <v>#N/A</v>
      </c>
    </row>
    <row r="87" spans="1:63" x14ac:dyDescent="0.25">
      <c r="A87" s="152">
        <v>44743</v>
      </c>
      <c r="B87" t="s">
        <v>316</v>
      </c>
      <c r="C87">
        <v>2022</v>
      </c>
      <c r="D87" s="153">
        <v>148.09573331147101</v>
      </c>
      <c r="E87" s="153">
        <v>171.19039059895101</v>
      </c>
      <c r="F87" s="153">
        <v>146.552459878918</v>
      </c>
      <c r="G87" s="153">
        <v>139.26193510856999</v>
      </c>
      <c r="H87" s="153">
        <v>143.04713505052499</v>
      </c>
      <c r="I87" s="153">
        <v>166.79680347916499</v>
      </c>
      <c r="J87" s="154">
        <v>155.03490708543501</v>
      </c>
      <c r="K87" s="154">
        <v>177.87711464589299</v>
      </c>
      <c r="L87" s="154">
        <v>153.66322921342501</v>
      </c>
      <c r="M87" s="154">
        <v>149.714982322526</v>
      </c>
      <c r="N87" s="154">
        <v>147.61932854943899</v>
      </c>
      <c r="O87" s="154">
        <v>171.77627645590101</v>
      </c>
      <c r="P87" s="155">
        <v>7626</v>
      </c>
      <c r="Q87" s="155">
        <v>7626</v>
      </c>
      <c r="R87" s="155">
        <v>7626</v>
      </c>
      <c r="S87" s="155">
        <v>8967.3320158102797</v>
      </c>
      <c r="T87" s="155">
        <v>7314.8556435395103</v>
      </c>
      <c r="U87" s="155">
        <v>7152.9211474336398</v>
      </c>
      <c r="V87" s="154">
        <v>71.72</v>
      </c>
      <c r="W87" s="154">
        <v>76.59</v>
      </c>
      <c r="X87" s="154">
        <v>70.760000000000005</v>
      </c>
      <c r="Y87" s="154">
        <v>73.2</v>
      </c>
      <c r="Z87" s="154">
        <v>73.28</v>
      </c>
      <c r="AA87" s="154">
        <v>64.11</v>
      </c>
      <c r="AB87" s="154">
        <v>3.0033333333333299</v>
      </c>
      <c r="AC87" s="156">
        <v>5.5273562517639601E-3</v>
      </c>
      <c r="AD87" s="154">
        <v>147.50142848115999</v>
      </c>
      <c r="AE87" s="154">
        <v>147.50142848115999</v>
      </c>
      <c r="AF87" s="154">
        <v>147.50142848115999</v>
      </c>
      <c r="AG87" s="154">
        <v>145.63738924986799</v>
      </c>
      <c r="AH87" s="154">
        <v>144.05176537512401</v>
      </c>
      <c r="AI87" s="154">
        <v>150.32331582866701</v>
      </c>
      <c r="AJ87" s="154">
        <v>130.965532983337</v>
      </c>
      <c r="AK87" s="154">
        <v>113.277870216306</v>
      </c>
      <c r="AL87" s="154">
        <v>132.354454056582</v>
      </c>
      <c r="AM87" s="154">
        <v>137.477697436379</v>
      </c>
      <c r="AN87" s="154">
        <v>132.393857271906</v>
      </c>
      <c r="AO87" s="154">
        <v>118.535638347046</v>
      </c>
      <c r="AP87" s="154">
        <v>76.031392370488902</v>
      </c>
      <c r="AQ87" s="154">
        <v>145.090136661423</v>
      </c>
      <c r="AR87" s="154">
        <v>145.090136661423</v>
      </c>
      <c r="AS87" s="154">
        <v>145.090136661423</v>
      </c>
      <c r="AT87" s="154">
        <v>144.89660065151</v>
      </c>
      <c r="AU87" s="154">
        <v>140.75980242560999</v>
      </c>
      <c r="AV87" s="154">
        <v>147.12303500091301</v>
      </c>
      <c r="AW87" s="154">
        <v>124.64734078977401</v>
      </c>
      <c r="AX87" s="154">
        <v>108.65224625624001</v>
      </c>
      <c r="AY87" s="154">
        <v>125.770399812953</v>
      </c>
      <c r="AZ87" s="154">
        <v>128.998027983848</v>
      </c>
      <c r="BA87" s="154">
        <v>126.924119241192</v>
      </c>
      <c r="BB87" s="154">
        <v>114.116668207451</v>
      </c>
      <c r="BC87" s="154">
        <v>75.154694524350205</v>
      </c>
      <c r="BE87" s="157" t="e">
        <f>#N/A</f>
        <v>#N/A</v>
      </c>
      <c r="BF87" s="157" t="e">
        <f>#N/A</f>
        <v>#N/A</v>
      </c>
      <c r="BG87" s="157" t="e">
        <f>#N/A</f>
        <v>#N/A</v>
      </c>
      <c r="BH87" s="157" t="e">
        <f>#N/A</f>
        <v>#N/A</v>
      </c>
      <c r="BI87" s="157" t="e">
        <f>#N/A</f>
        <v>#N/A</v>
      </c>
      <c r="BJ87" s="157" t="e">
        <f>#N/A</f>
        <v>#N/A</v>
      </c>
      <c r="BK87" s="157" t="e">
        <f>#N/A</f>
        <v>#N/A</v>
      </c>
    </row>
    <row r="88" spans="1:63" x14ac:dyDescent="0.25">
      <c r="A88" s="152">
        <v>44835</v>
      </c>
      <c r="B88" t="s">
        <v>317</v>
      </c>
      <c r="C88">
        <v>2022</v>
      </c>
      <c r="D88" s="153">
        <v>140.25438986546001</v>
      </c>
      <c r="E88" s="153">
        <v>164.51015442282099</v>
      </c>
      <c r="F88" s="153">
        <v>138.35624901957101</v>
      </c>
      <c r="G88" s="153">
        <v>130.19850861621401</v>
      </c>
      <c r="H88" s="153">
        <v>136.680424214249</v>
      </c>
      <c r="I88" s="153">
        <v>157.52194106268499</v>
      </c>
      <c r="J88" s="154">
        <v>150.81943889193701</v>
      </c>
      <c r="K88" s="154">
        <v>173.258094463655</v>
      </c>
      <c r="L88" s="154">
        <v>149.44261329412799</v>
      </c>
      <c r="M88" s="154">
        <v>143.72726501154801</v>
      </c>
      <c r="N88" s="154">
        <v>144.90886341027101</v>
      </c>
      <c r="O88" s="154">
        <v>167.05419207602699</v>
      </c>
      <c r="P88" s="155">
        <v>7845.6666666666697</v>
      </c>
      <c r="Q88" s="155">
        <v>7845.6666666666697</v>
      </c>
      <c r="R88" s="155">
        <v>7845.6666666666697</v>
      </c>
      <c r="S88" s="155">
        <v>9262.5593980147296</v>
      </c>
      <c r="T88" s="155">
        <v>7496.4209219616996</v>
      </c>
      <c r="U88" s="155">
        <v>7348.5787060466</v>
      </c>
      <c r="V88" s="154">
        <v>74.959999999999994</v>
      </c>
      <c r="W88" s="154">
        <v>78.89</v>
      </c>
      <c r="X88" s="154">
        <v>74.19</v>
      </c>
      <c r="Y88" s="154">
        <v>77.81</v>
      </c>
      <c r="Z88" s="154">
        <v>75.62</v>
      </c>
      <c r="AA88" s="154">
        <v>67.099999999999994</v>
      </c>
      <c r="AB88" s="154">
        <v>3.4466666666666699</v>
      </c>
      <c r="AC88" s="156">
        <v>5.74496377793205E-3</v>
      </c>
      <c r="AD88" s="154">
        <v>151.75020203519</v>
      </c>
      <c r="AE88" s="154">
        <v>151.75020203519</v>
      </c>
      <c r="AF88" s="154">
        <v>151.75020203519</v>
      </c>
      <c r="AG88" s="154">
        <v>150.43214259495701</v>
      </c>
      <c r="AH88" s="154">
        <v>147.62733817684301</v>
      </c>
      <c r="AI88" s="154">
        <v>154.43518738036099</v>
      </c>
      <c r="AJ88" s="154">
        <v>136.881990413148</v>
      </c>
      <c r="AK88" s="154">
        <v>116.67960806064001</v>
      </c>
      <c r="AL88" s="154">
        <v>138.77016600420899</v>
      </c>
      <c r="AM88" s="154">
        <v>146.135787397878</v>
      </c>
      <c r="AN88" s="154">
        <v>136.62149954832901</v>
      </c>
      <c r="AO88" s="154">
        <v>124.06397337524299</v>
      </c>
      <c r="AP88" s="154">
        <v>79.024686533422198</v>
      </c>
      <c r="AQ88" s="154">
        <v>147.965634392981</v>
      </c>
      <c r="AR88" s="154">
        <v>147.965634392981</v>
      </c>
      <c r="AS88" s="154">
        <v>147.965634392981</v>
      </c>
      <c r="AT88" s="154">
        <v>147.40231033351401</v>
      </c>
      <c r="AU88" s="154">
        <v>143.655970000765</v>
      </c>
      <c r="AV88" s="154">
        <v>150.20229901352101</v>
      </c>
      <c r="AW88" s="154">
        <v>129.60967815567199</v>
      </c>
      <c r="AX88" s="154">
        <v>112.704751340359</v>
      </c>
      <c r="AY88" s="154">
        <v>130.84872574234299</v>
      </c>
      <c r="AZ88" s="154">
        <v>135.684101793596</v>
      </c>
      <c r="BA88" s="154">
        <v>130.858175248419</v>
      </c>
      <c r="BB88" s="154">
        <v>118.720532495147</v>
      </c>
      <c r="BC88" s="154">
        <v>75.847241763327801</v>
      </c>
      <c r="BE88" s="157" t="e">
        <f>#N/A</f>
        <v>#N/A</v>
      </c>
      <c r="BF88" s="157" t="e">
        <f>#N/A</f>
        <v>#N/A</v>
      </c>
      <c r="BG88" s="157" t="e">
        <f>#N/A</f>
        <v>#N/A</v>
      </c>
      <c r="BH88" s="157" t="e">
        <f>#N/A</f>
        <v>#N/A</v>
      </c>
      <c r="BI88" s="157" t="e">
        <f>#N/A</f>
        <v>#N/A</v>
      </c>
      <c r="BJ88" s="157" t="e">
        <f>#N/A</f>
        <v>#N/A</v>
      </c>
      <c r="BK88" s="157" t="e">
        <f>#N/A</f>
        <v>#N/A</v>
      </c>
    </row>
    <row r="89" spans="1:63" x14ac:dyDescent="0.25">
      <c r="A89" s="152">
        <v>44927</v>
      </c>
      <c r="B89" t="s">
        <v>318</v>
      </c>
      <c r="C89">
        <v>2023</v>
      </c>
      <c r="D89" s="153">
        <v>142.70913995249899</v>
      </c>
      <c r="E89" s="153">
        <v>167.92225983155299</v>
      </c>
      <c r="F89" s="153">
        <v>140.68726829028</v>
      </c>
      <c r="G89" s="153">
        <v>137.667323466586</v>
      </c>
      <c r="H89" s="153">
        <v>136.346540877265</v>
      </c>
      <c r="I89" s="153">
        <v>154.64155009977799</v>
      </c>
      <c r="J89" s="154">
        <v>147.683111968041</v>
      </c>
      <c r="K89" s="154">
        <v>171.91915648393899</v>
      </c>
      <c r="L89" s="154">
        <v>145.921799200983</v>
      </c>
      <c r="M89" s="154">
        <v>140.31438818219399</v>
      </c>
      <c r="N89" s="154">
        <v>142.41884474534501</v>
      </c>
      <c r="O89" s="154">
        <v>162.82083531779401</v>
      </c>
      <c r="P89" s="155">
        <v>8363.2950000000001</v>
      </c>
      <c r="Q89" s="155">
        <v>8363.2950000000001</v>
      </c>
      <c r="R89" s="155">
        <v>8363.2950000000001</v>
      </c>
      <c r="S89" s="155">
        <v>9960.6090000000004</v>
      </c>
      <c r="T89" s="155">
        <v>7926.7718320225003</v>
      </c>
      <c r="U89" s="155">
        <v>7798.9789686814102</v>
      </c>
      <c r="V89" s="154">
        <v>76.8</v>
      </c>
      <c r="W89" s="154">
        <v>80.569999999999993</v>
      </c>
      <c r="X89" s="154">
        <v>76.06</v>
      </c>
      <c r="Y89" s="154">
        <v>77.39</v>
      </c>
      <c r="Z89" s="154">
        <v>78.39</v>
      </c>
      <c r="AA89" s="154">
        <v>70.94</v>
      </c>
      <c r="AB89" s="154">
        <v>3.7066666666666701</v>
      </c>
      <c r="AC89" s="156">
        <v>5.87445918126662E-3</v>
      </c>
      <c r="AD89" s="154">
        <v>161.76212422099999</v>
      </c>
      <c r="AE89" s="154">
        <v>161.76212422099999</v>
      </c>
      <c r="AF89" s="154">
        <v>161.76212422099999</v>
      </c>
      <c r="AG89" s="154">
        <v>161.769084443525</v>
      </c>
      <c r="AH89" s="154">
        <v>156.10225707422401</v>
      </c>
      <c r="AI89" s="154">
        <v>163.900643455416</v>
      </c>
      <c r="AJ89" s="154">
        <v>140.24195389180599</v>
      </c>
      <c r="AK89" s="154">
        <v>119.16435570345701</v>
      </c>
      <c r="AL89" s="154">
        <v>142.26794482113601</v>
      </c>
      <c r="AM89" s="154">
        <v>145.34698093717699</v>
      </c>
      <c r="AN89" s="154">
        <v>141.626016260163</v>
      </c>
      <c r="AO89" s="154">
        <v>131.16390866229099</v>
      </c>
      <c r="AP89" s="154">
        <v>80.805956886307897</v>
      </c>
      <c r="AQ89" s="154">
        <v>152.241623630417</v>
      </c>
      <c r="AR89" s="154">
        <v>152.241623630417</v>
      </c>
      <c r="AS89" s="154">
        <v>152.241623630417</v>
      </c>
      <c r="AT89" s="154">
        <v>151.45384119412299</v>
      </c>
      <c r="AU89" s="154">
        <v>147.89690198069599</v>
      </c>
      <c r="AV89" s="154">
        <v>154.63247774397101</v>
      </c>
      <c r="AW89" s="154">
        <v>133.887240356083</v>
      </c>
      <c r="AX89" s="154">
        <v>114.919578480311</v>
      </c>
      <c r="AY89" s="154">
        <v>135.534252981062</v>
      </c>
      <c r="AZ89" s="154">
        <v>140.247910601934</v>
      </c>
      <c r="BA89" s="154">
        <v>134.85094850948499</v>
      </c>
      <c r="BB89" s="154">
        <v>123.356753258759</v>
      </c>
      <c r="BC89" s="154">
        <v>77.135518486805296</v>
      </c>
      <c r="BE89" s="157" t="e">
        <f>#N/A</f>
        <v>#N/A</v>
      </c>
      <c r="BF89" s="157" t="e">
        <f>#N/A</f>
        <v>#N/A</v>
      </c>
      <c r="BG89" s="157" t="e">
        <f>#N/A</f>
        <v>#N/A</v>
      </c>
      <c r="BH89" s="157" t="e">
        <f>#N/A</f>
        <v>#N/A</v>
      </c>
      <c r="BI89" s="157" t="e">
        <f>#N/A</f>
        <v>#N/A</v>
      </c>
      <c r="BJ89" s="157" t="e">
        <f>#N/A</f>
        <v>#N/A</v>
      </c>
      <c r="BK89" s="157" t="e">
        <f>#N/A</f>
        <v>#N/A</v>
      </c>
    </row>
    <row r="90" spans="1:63" x14ac:dyDescent="0.25">
      <c r="A90" s="152">
        <v>45017</v>
      </c>
      <c r="B90" t="s">
        <v>319</v>
      </c>
      <c r="C90">
        <v>2023</v>
      </c>
      <c r="D90" s="153">
        <v>145.173590285762</v>
      </c>
      <c r="E90" s="153">
        <v>169.913858851264</v>
      </c>
      <c r="F90" s="153">
        <v>143.28725375008099</v>
      </c>
      <c r="G90" s="153">
        <v>138.032408594847</v>
      </c>
      <c r="H90" s="153">
        <v>141.515302566071</v>
      </c>
      <c r="I90" s="153">
        <v>153.03428617050901</v>
      </c>
      <c r="J90" s="154">
        <v>144.05821335379801</v>
      </c>
      <c r="K90" s="154">
        <v>168.38416592614701</v>
      </c>
      <c r="L90" s="154">
        <v>142.220807734712</v>
      </c>
      <c r="M90" s="154">
        <v>136.29004394655399</v>
      </c>
      <c r="N90" s="154">
        <v>139.39735067702699</v>
      </c>
      <c r="O90" s="154">
        <v>157.99864520303399</v>
      </c>
      <c r="P90" s="155">
        <v>8551.6574999999993</v>
      </c>
      <c r="Q90" s="155">
        <v>8551.6574999999993</v>
      </c>
      <c r="R90" s="155">
        <v>8551.6574999999993</v>
      </c>
      <c r="S90" s="155">
        <v>10043.488499999999</v>
      </c>
      <c r="T90" s="155">
        <v>8180.4615904751699</v>
      </c>
      <c r="U90" s="155">
        <v>8027.9428061027902</v>
      </c>
      <c r="V90" s="154">
        <v>79.53</v>
      </c>
      <c r="W90" s="154">
        <v>83.88</v>
      </c>
      <c r="X90" s="154">
        <v>78.67</v>
      </c>
      <c r="Y90" s="154">
        <v>80.180000000000007</v>
      </c>
      <c r="Z90" s="154">
        <v>80.3</v>
      </c>
      <c r="AA90" s="154">
        <v>76.02</v>
      </c>
      <c r="AB90" s="154">
        <v>3.36</v>
      </c>
      <c r="AC90" s="156">
        <v>5.7021046305768402E-3</v>
      </c>
      <c r="AD90" s="154">
        <v>165.405415307059</v>
      </c>
      <c r="AE90" s="154">
        <v>165.405415307059</v>
      </c>
      <c r="AF90" s="154">
        <v>165.405415307059</v>
      </c>
      <c r="AG90" s="154">
        <v>163.11512069835001</v>
      </c>
      <c r="AH90" s="154">
        <v>161.09818034920701</v>
      </c>
      <c r="AI90" s="154">
        <v>168.712468238133</v>
      </c>
      <c r="AJ90" s="154">
        <v>145.227117096553</v>
      </c>
      <c r="AK90" s="154">
        <v>124.059900166389</v>
      </c>
      <c r="AL90" s="154">
        <v>147.14987140519099</v>
      </c>
      <c r="AM90" s="154">
        <v>150.58690956897399</v>
      </c>
      <c r="AN90" s="154">
        <v>145.07678410117401</v>
      </c>
      <c r="AO90" s="154">
        <v>140.55653138578199</v>
      </c>
      <c r="AP90" s="154">
        <v>78.435138745872095</v>
      </c>
      <c r="AQ90" s="154">
        <v>156.604792511102</v>
      </c>
      <c r="AR90" s="154">
        <v>156.604792511102</v>
      </c>
      <c r="AS90" s="154">
        <v>156.604792511102</v>
      </c>
      <c r="AT90" s="154">
        <v>155.23843424667501</v>
      </c>
      <c r="AU90" s="154">
        <v>152.21988524384901</v>
      </c>
      <c r="AV90" s="154">
        <v>159.34290372564399</v>
      </c>
      <c r="AW90" s="154">
        <v>138.32914859621101</v>
      </c>
      <c r="AX90" s="154">
        <v>118.295433536698</v>
      </c>
      <c r="AY90" s="154">
        <v>140.13560907177899</v>
      </c>
      <c r="AZ90" s="154">
        <v>144.88684383510201</v>
      </c>
      <c r="BA90" s="154">
        <v>138.929539295393</v>
      </c>
      <c r="BB90" s="154">
        <v>128.58001294259</v>
      </c>
      <c r="BC90" s="154">
        <v>78.574293634022794</v>
      </c>
      <c r="BE90" s="157" t="e">
        <f>#N/A</f>
        <v>#N/A</v>
      </c>
      <c r="BF90" s="157" t="e">
        <f>#N/A</f>
        <v>#N/A</v>
      </c>
      <c r="BG90" s="157" t="e">
        <f>#N/A</f>
        <v>#N/A</v>
      </c>
      <c r="BH90" s="157" t="e">
        <f>#N/A</f>
        <v>#N/A</v>
      </c>
      <c r="BI90" s="157" t="e">
        <f>#N/A</f>
        <v>#N/A</v>
      </c>
      <c r="BJ90" s="157" t="e">
        <f>#N/A</f>
        <v>#N/A</v>
      </c>
      <c r="BK90" s="157" t="e">
        <f>#N/A</f>
        <v>#N/A</v>
      </c>
    </row>
    <row r="91" spans="1:63" x14ac:dyDescent="0.25">
      <c r="A91" s="152">
        <v>45108</v>
      </c>
      <c r="B91" t="s">
        <v>320</v>
      </c>
      <c r="C91">
        <v>2023</v>
      </c>
      <c r="D91" s="153">
        <v>140.95741673961399</v>
      </c>
      <c r="E91" s="153">
        <v>159.92502143673201</v>
      </c>
      <c r="F91" s="153">
        <v>140.03397934712601</v>
      </c>
      <c r="G91" s="153">
        <v>129.970369234993</v>
      </c>
      <c r="H91" s="153">
        <v>139.58930009400299</v>
      </c>
      <c r="I91" s="153">
        <v>151.55598907246701</v>
      </c>
      <c r="J91" s="154">
        <v>142.27363421083399</v>
      </c>
      <c r="K91" s="154">
        <v>165.56782363559299</v>
      </c>
      <c r="L91" s="154">
        <v>140.591187601765</v>
      </c>
      <c r="M91" s="154">
        <v>133.96715247815999</v>
      </c>
      <c r="N91" s="154">
        <v>138.53289193789701</v>
      </c>
      <c r="O91" s="154">
        <v>154.18844160136001</v>
      </c>
      <c r="P91" s="155">
        <v>8689.7900000000009</v>
      </c>
      <c r="Q91" s="155">
        <v>8689.7900000000009</v>
      </c>
      <c r="R91" s="155">
        <v>8689.7900000000009</v>
      </c>
      <c r="S91" s="155">
        <v>10121.7588638335</v>
      </c>
      <c r="T91" s="155">
        <v>8349.0173518581796</v>
      </c>
      <c r="U91" s="155">
        <v>8193.4319167274007</v>
      </c>
      <c r="V91" s="154">
        <v>79.52</v>
      </c>
      <c r="W91" s="154">
        <v>86.52</v>
      </c>
      <c r="X91" s="154">
        <v>78.150000000000006</v>
      </c>
      <c r="Y91" s="154">
        <v>81.99</v>
      </c>
      <c r="Z91" s="154">
        <v>79.38</v>
      </c>
      <c r="AA91" s="154">
        <v>74.849999999999994</v>
      </c>
      <c r="AB91" s="154">
        <v>3.89333333333333</v>
      </c>
      <c r="AC91" s="156">
        <v>5.9682699879859196E-3</v>
      </c>
      <c r="AD91" s="154">
        <v>168.077162103501</v>
      </c>
      <c r="AE91" s="154">
        <v>168.077162103501</v>
      </c>
      <c r="AF91" s="154">
        <v>168.077162103501</v>
      </c>
      <c r="AG91" s="154">
        <v>164.38630051239599</v>
      </c>
      <c r="AH91" s="154">
        <v>164.41755617486899</v>
      </c>
      <c r="AI91" s="154">
        <v>172.190330125587</v>
      </c>
      <c r="AJ91" s="154">
        <v>145.20885642547401</v>
      </c>
      <c r="AK91" s="154">
        <v>127.964503605103</v>
      </c>
      <c r="AL91" s="154">
        <v>146.17722702829099</v>
      </c>
      <c r="AM91" s="154">
        <v>153.98628979246899</v>
      </c>
      <c r="AN91" s="154">
        <v>143.414634146342</v>
      </c>
      <c r="AO91" s="154">
        <v>138.393269853009</v>
      </c>
      <c r="AP91" s="154">
        <v>82.096368781142999</v>
      </c>
      <c r="AQ91" s="154">
        <v>161.74872591668699</v>
      </c>
      <c r="AR91" s="154">
        <v>161.74872591668699</v>
      </c>
      <c r="AS91" s="154">
        <v>161.74872591668699</v>
      </c>
      <c r="AT91" s="154">
        <v>159.925662062307</v>
      </c>
      <c r="AU91" s="154">
        <v>157.311332943786</v>
      </c>
      <c r="AV91" s="154">
        <v>164.809657299874</v>
      </c>
      <c r="AW91" s="154">
        <v>141.88997945674501</v>
      </c>
      <c r="AX91" s="154">
        <v>121.967091883897</v>
      </c>
      <c r="AY91" s="154">
        <v>143.59130231470701</v>
      </c>
      <c r="AZ91" s="154">
        <v>149.01399192412401</v>
      </c>
      <c r="BA91" s="154">
        <v>141.684733514002</v>
      </c>
      <c r="BB91" s="154">
        <v>133.54442081908101</v>
      </c>
      <c r="BC91" s="154">
        <v>80.090537736686301</v>
      </c>
      <c r="BE91" s="157" t="e">
        <f>#N/A</f>
        <v>#N/A</v>
      </c>
      <c r="BF91" s="157" t="e">
        <f>#N/A</f>
        <v>#N/A</v>
      </c>
      <c r="BG91" s="157" t="e">
        <f>#N/A</f>
        <v>#N/A</v>
      </c>
      <c r="BH91" s="157" t="e">
        <f>#N/A</f>
        <v>#N/A</v>
      </c>
      <c r="BI91" s="157" t="e">
        <f>#N/A</f>
        <v>#N/A</v>
      </c>
      <c r="BJ91" s="157" t="e">
        <f>#N/A</f>
        <v>#N/A</v>
      </c>
      <c r="BK91" s="157" t="e">
        <f>#N/A</f>
        <v>#N/A</v>
      </c>
    </row>
    <row r="92" spans="1:63" x14ac:dyDescent="0.25">
      <c r="A92" s="152">
        <v>45200</v>
      </c>
      <c r="B92" t="s">
        <v>321</v>
      </c>
      <c r="C92">
        <v>2023</v>
      </c>
      <c r="D92" s="153">
        <v>139.837424716936</v>
      </c>
      <c r="E92" s="153">
        <v>172.977631172641</v>
      </c>
      <c r="F92" s="153">
        <v>136.52793658191601</v>
      </c>
      <c r="G92" s="153">
        <v>131.449083902859</v>
      </c>
      <c r="H92" s="153">
        <v>135.72979613784301</v>
      </c>
      <c r="I92" s="153">
        <v>152.24253465020399</v>
      </c>
      <c r="J92" s="154">
        <v>142.16939292370299</v>
      </c>
      <c r="K92" s="154">
        <v>167.68469282304801</v>
      </c>
      <c r="L92" s="154">
        <v>140.134109492351</v>
      </c>
      <c r="M92" s="154">
        <v>134.27979629982099</v>
      </c>
      <c r="N92" s="154">
        <v>138.29523491879601</v>
      </c>
      <c r="O92" s="154">
        <v>152.86858999824</v>
      </c>
      <c r="P92" s="155">
        <v>8983.6355000000003</v>
      </c>
      <c r="Q92" s="155">
        <v>8983.6355000000003</v>
      </c>
      <c r="R92" s="155">
        <v>8983.6355000000003</v>
      </c>
      <c r="S92" s="155">
        <v>10400.5176090604</v>
      </c>
      <c r="T92" s="155">
        <v>8645.7488420678692</v>
      </c>
      <c r="U92" s="155">
        <v>8480.0193393921909</v>
      </c>
      <c r="V92" s="154">
        <v>82.31</v>
      </c>
      <c r="W92" s="154">
        <v>82.14</v>
      </c>
      <c r="X92" s="154">
        <v>82.31</v>
      </c>
      <c r="Y92" s="154">
        <v>82.74</v>
      </c>
      <c r="Z92" s="154">
        <v>83.97</v>
      </c>
      <c r="AA92" s="154">
        <v>76.599999999999994</v>
      </c>
      <c r="AB92" s="154">
        <v>3.9733333333333301</v>
      </c>
      <c r="AC92" s="156">
        <v>6.00868707375823E-3</v>
      </c>
      <c r="AD92" s="154">
        <v>173.76069619775299</v>
      </c>
      <c r="AE92" s="154">
        <v>173.76069619775299</v>
      </c>
      <c r="AF92" s="154">
        <v>173.76069619775299</v>
      </c>
      <c r="AG92" s="154">
        <v>168.913588652708</v>
      </c>
      <c r="AH92" s="154">
        <v>170.261102116182</v>
      </c>
      <c r="AI92" s="154">
        <v>178.21315223725301</v>
      </c>
      <c r="AJ92" s="154">
        <v>150.303583656699</v>
      </c>
      <c r="AK92" s="154">
        <v>121.48641153632801</v>
      </c>
      <c r="AL92" s="154">
        <v>153.958382043488</v>
      </c>
      <c r="AM92" s="154">
        <v>155.39487275800499</v>
      </c>
      <c r="AN92" s="154">
        <v>151.707317073171</v>
      </c>
      <c r="AO92" s="154">
        <v>141.628917444763</v>
      </c>
      <c r="AP92" s="154">
        <v>82.652324859755794</v>
      </c>
      <c r="AQ92" s="154">
        <v>167.25134945732799</v>
      </c>
      <c r="AR92" s="154">
        <v>167.25134945732799</v>
      </c>
      <c r="AS92" s="154">
        <v>167.25134945732799</v>
      </c>
      <c r="AT92" s="154">
        <v>164.546023576745</v>
      </c>
      <c r="AU92" s="154">
        <v>162.96977392861999</v>
      </c>
      <c r="AV92" s="154">
        <v>170.75414851409701</v>
      </c>
      <c r="AW92" s="154">
        <v>145.24537776763299</v>
      </c>
      <c r="AX92" s="154">
        <v>123.168792752819</v>
      </c>
      <c r="AY92" s="154">
        <v>147.388356324527</v>
      </c>
      <c r="AZ92" s="154">
        <v>151.32876326415601</v>
      </c>
      <c r="BA92" s="154">
        <v>145.456187895212</v>
      </c>
      <c r="BB92" s="154">
        <v>137.93565683646099</v>
      </c>
      <c r="BC92" s="154">
        <v>80.997447318269707</v>
      </c>
      <c r="BE92" s="157" t="e">
        <f>#N/A</f>
        <v>#N/A</v>
      </c>
      <c r="BF92" s="157" t="e">
        <f>#N/A</f>
        <v>#N/A</v>
      </c>
      <c r="BG92" s="157" t="e">
        <f>#N/A</f>
        <v>#N/A</v>
      </c>
      <c r="BH92" s="157" t="e">
        <f>#N/A</f>
        <v>#N/A</v>
      </c>
      <c r="BI92" s="157" t="e">
        <f>#N/A</f>
        <v>#N/A</v>
      </c>
      <c r="BJ92" s="157" t="e">
        <f>#N/A</f>
        <v>#N/A</v>
      </c>
      <c r="BK92" s="157" t="e">
        <f>#N/A</f>
        <v>#N/A</v>
      </c>
    </row>
    <row r="93" spans="1:63" x14ac:dyDescent="0.25">
      <c r="A93" s="152">
        <v>45292</v>
      </c>
      <c r="B93" t="s">
        <v>322</v>
      </c>
      <c r="C93">
        <v>2024</v>
      </c>
      <c r="D93" s="153">
        <v>145.61109789764899</v>
      </c>
      <c r="E93" s="153">
        <v>178.70081738946499</v>
      </c>
      <c r="F93" s="153">
        <v>142.45447306269</v>
      </c>
      <c r="G93" s="153">
        <v>138.73719137982701</v>
      </c>
      <c r="H93" s="153">
        <v>140.79577299309699</v>
      </c>
      <c r="I93" s="153">
        <v>156.932000211766</v>
      </c>
      <c r="J93" s="154">
        <v>142.89488240999</v>
      </c>
      <c r="K93" s="154">
        <v>170.37933221252601</v>
      </c>
      <c r="L93" s="154">
        <v>140.57591068545301</v>
      </c>
      <c r="M93" s="154">
        <v>134.547263278131</v>
      </c>
      <c r="N93" s="154">
        <v>139.407542947754</v>
      </c>
      <c r="O93" s="154">
        <v>153.441202526236</v>
      </c>
      <c r="P93" s="155">
        <v>9576.3495000000003</v>
      </c>
      <c r="Q93" s="155">
        <v>9576.3495000000003</v>
      </c>
      <c r="R93" s="155">
        <v>9576.3495000000003</v>
      </c>
      <c r="S93" s="155">
        <v>11256.543</v>
      </c>
      <c r="T93" s="155">
        <v>9149.1257244906101</v>
      </c>
      <c r="U93" s="155">
        <v>8997.0963967844109</v>
      </c>
      <c r="V93" s="154">
        <v>83.65</v>
      </c>
      <c r="W93" s="154">
        <v>84.14</v>
      </c>
      <c r="X93" s="154">
        <v>83.48</v>
      </c>
      <c r="Y93" s="154">
        <v>84.23</v>
      </c>
      <c r="Z93" s="154">
        <v>85.04</v>
      </c>
      <c r="AA93" s="154">
        <v>78.27</v>
      </c>
      <c r="AB93" s="154">
        <v>4.0599999999999996</v>
      </c>
      <c r="AC93" s="156">
        <v>6.0526149936669096E-3</v>
      </c>
      <c r="AD93" s="154">
        <v>185.22491881521699</v>
      </c>
      <c r="AE93" s="154">
        <v>185.22491881521699</v>
      </c>
      <c r="AF93" s="154">
        <v>185.22491881521699</v>
      </c>
      <c r="AG93" s="154">
        <v>182.81619679169901</v>
      </c>
      <c r="AH93" s="154">
        <v>180.174124613907</v>
      </c>
      <c r="AI93" s="154">
        <v>189.079864759873</v>
      </c>
      <c r="AJ93" s="154">
        <v>152.75051358137401</v>
      </c>
      <c r="AK93" s="154">
        <v>124.444444444444</v>
      </c>
      <c r="AL93" s="154">
        <v>156.14683189151299</v>
      </c>
      <c r="AM93" s="154">
        <v>158.19325758287201</v>
      </c>
      <c r="AN93" s="154">
        <v>153.64046973803099</v>
      </c>
      <c r="AO93" s="154">
        <v>144.716649718036</v>
      </c>
      <c r="AP93" s="154">
        <v>83.256574117894402</v>
      </c>
      <c r="AQ93" s="154">
        <v>173.11704810588199</v>
      </c>
      <c r="AR93" s="154">
        <v>173.11704810588199</v>
      </c>
      <c r="AS93" s="154">
        <v>173.11704810588199</v>
      </c>
      <c r="AT93" s="154">
        <v>169.80780166378801</v>
      </c>
      <c r="AU93" s="154">
        <v>168.987740813541</v>
      </c>
      <c r="AV93" s="154">
        <v>177.048953840211</v>
      </c>
      <c r="AW93" s="154">
        <v>148.37251769002501</v>
      </c>
      <c r="AX93" s="154">
        <v>124.488814938066</v>
      </c>
      <c r="AY93" s="154">
        <v>150.85807809212099</v>
      </c>
      <c r="AZ93" s="154">
        <v>154.54033242558</v>
      </c>
      <c r="BA93" s="154">
        <v>148.45980126467899</v>
      </c>
      <c r="BB93" s="154">
        <v>141.323842100398</v>
      </c>
      <c r="BC93" s="154">
        <v>81.610101626166298</v>
      </c>
      <c r="BE93" s="157" t="e">
        <f>#N/A</f>
        <v>#N/A</v>
      </c>
      <c r="BF93" s="157" t="e">
        <f>#N/A</f>
        <v>#N/A</v>
      </c>
      <c r="BG93" s="157" t="e">
        <f>#N/A</f>
        <v>#N/A</v>
      </c>
      <c r="BH93" s="157" t="e">
        <f>#N/A</f>
        <v>#N/A</v>
      </c>
      <c r="BI93" s="157" t="e">
        <f>#N/A</f>
        <v>#N/A</v>
      </c>
      <c r="BJ93" s="157" t="e">
        <f>#N/A</f>
        <v>#N/A</v>
      </c>
      <c r="BK93" s="157" t="e">
        <f>#N/A</f>
        <v>#N/A</v>
      </c>
    </row>
    <row r="94" spans="1:63" x14ac:dyDescent="0.25">
      <c r="A94" s="152">
        <v>45383</v>
      </c>
      <c r="B94" t="s">
        <v>323</v>
      </c>
      <c r="C94">
        <v>2024</v>
      </c>
      <c r="D94" s="153">
        <v>144.03190791750799</v>
      </c>
      <c r="E94" s="153">
        <v>173.92134373858701</v>
      </c>
      <c r="F94" s="153">
        <v>141.46404307717901</v>
      </c>
      <c r="G94" s="153">
        <v>136.79607658981601</v>
      </c>
      <c r="H94" s="153">
        <v>139.56278629110599</v>
      </c>
      <c r="I94" s="153">
        <v>154.47744393866901</v>
      </c>
      <c r="J94" s="154">
        <v>142.60946181792701</v>
      </c>
      <c r="K94" s="154">
        <v>171.381203434356</v>
      </c>
      <c r="L94" s="154">
        <v>140.12010801722801</v>
      </c>
      <c r="M94" s="154">
        <v>134.238180276874</v>
      </c>
      <c r="N94" s="154">
        <v>138.91941387901301</v>
      </c>
      <c r="O94" s="154">
        <v>153.80199196827601</v>
      </c>
      <c r="P94" s="155">
        <v>9950.5630000000001</v>
      </c>
      <c r="Q94" s="155">
        <v>9950.5630000000001</v>
      </c>
      <c r="R94" s="155">
        <v>9950.5630000000001</v>
      </c>
      <c r="S94" s="155">
        <v>11577.604338380001</v>
      </c>
      <c r="T94" s="155">
        <v>9552.0310430363897</v>
      </c>
      <c r="U94" s="155">
        <v>9400.6790347603801</v>
      </c>
      <c r="V94" s="154">
        <v>87.48</v>
      </c>
      <c r="W94" s="154">
        <v>89.43</v>
      </c>
      <c r="X94" s="154">
        <v>86.96</v>
      </c>
      <c r="Y94" s="154">
        <v>87.47</v>
      </c>
      <c r="Z94" s="154">
        <v>89.17</v>
      </c>
      <c r="AA94" s="154">
        <v>82.71</v>
      </c>
      <c r="AB94" s="154">
        <v>4.1133333333333297</v>
      </c>
      <c r="AC94" s="156">
        <v>6.0797209888491799E-3</v>
      </c>
      <c r="AD94" s="154">
        <v>192.462923772853</v>
      </c>
      <c r="AE94" s="154">
        <v>192.462923772853</v>
      </c>
      <c r="AF94" s="154">
        <v>192.462923772853</v>
      </c>
      <c r="AG94" s="154">
        <v>188.03051639404001</v>
      </c>
      <c r="AH94" s="154">
        <v>188.108556302495</v>
      </c>
      <c r="AI94" s="154">
        <v>197.561417834618</v>
      </c>
      <c r="AJ94" s="154">
        <v>159.744350604885</v>
      </c>
      <c r="AK94" s="154">
        <v>132.268441486412</v>
      </c>
      <c r="AL94" s="154">
        <v>162.656067336918</v>
      </c>
      <c r="AM94" s="154">
        <v>164.27833599399</v>
      </c>
      <c r="AN94" s="154">
        <v>161.10207768744399</v>
      </c>
      <c r="AO94" s="154">
        <v>152.92594989368601</v>
      </c>
      <c r="AP94" s="154">
        <v>83.629429866904303</v>
      </c>
      <c r="AQ94" s="154">
        <v>179.88142522233099</v>
      </c>
      <c r="AR94" s="154">
        <v>179.88142522233099</v>
      </c>
      <c r="AS94" s="154">
        <v>179.88142522233099</v>
      </c>
      <c r="AT94" s="154">
        <v>176.03665058771099</v>
      </c>
      <c r="AU94" s="154">
        <v>175.74033480186301</v>
      </c>
      <c r="AV94" s="154">
        <v>184.26119123933299</v>
      </c>
      <c r="AW94" s="154">
        <v>152.001826067108</v>
      </c>
      <c r="AX94" s="154">
        <v>126.540950268072</v>
      </c>
      <c r="AY94" s="154">
        <v>154.734627075053</v>
      </c>
      <c r="AZ94" s="154">
        <v>157.96318903183399</v>
      </c>
      <c r="BA94" s="154">
        <v>152.46612466124699</v>
      </c>
      <c r="BB94" s="154">
        <v>144.416196727374</v>
      </c>
      <c r="BC94" s="154">
        <v>82.908674406424396</v>
      </c>
      <c r="BE94" s="157" t="e">
        <f>#N/A</f>
        <v>#N/A</v>
      </c>
      <c r="BF94" s="157" t="e">
        <f>#N/A</f>
        <v>#N/A</v>
      </c>
      <c r="BG94" s="157" t="e">
        <f>#N/A</f>
        <v>#N/A</v>
      </c>
      <c r="BH94" s="157" t="e">
        <f>#N/A</f>
        <v>#N/A</v>
      </c>
      <c r="BI94" s="157" t="e">
        <f>#N/A</f>
        <v>#N/A</v>
      </c>
      <c r="BJ94" s="157" t="e">
        <f>#N/A</f>
        <v>#N/A</v>
      </c>
      <c r="BK94" s="157" t="e">
        <f>#N/A</f>
        <v>#N/A</v>
      </c>
    </row>
    <row r="95" spans="1:63" x14ac:dyDescent="0.25">
      <c r="A95" s="152">
        <v>45474</v>
      </c>
      <c r="B95" t="s">
        <v>324</v>
      </c>
      <c r="C95">
        <v>2024</v>
      </c>
      <c r="D95" s="153">
        <v>140.85561951035601</v>
      </c>
      <c r="E95" s="153">
        <v>171.996682025627</v>
      </c>
      <c r="F95" s="153">
        <v>137.95299288949701</v>
      </c>
      <c r="G95" s="153">
        <v>135.050252556695</v>
      </c>
      <c r="H95" s="153">
        <v>136.263385888486</v>
      </c>
      <c r="I95" s="153">
        <v>147.79563020323999</v>
      </c>
      <c r="J95" s="154">
        <v>142.58401251061201</v>
      </c>
      <c r="K95" s="154">
        <v>174.39911858158001</v>
      </c>
      <c r="L95" s="154">
        <v>139.59986140282101</v>
      </c>
      <c r="M95" s="154">
        <v>135.508151107299</v>
      </c>
      <c r="N95" s="154">
        <v>138.08793532763301</v>
      </c>
      <c r="O95" s="154">
        <v>152.86190225096999</v>
      </c>
      <c r="P95" s="155">
        <v>9948.0514999999996</v>
      </c>
      <c r="Q95" s="155">
        <v>9948.0514999999996</v>
      </c>
      <c r="R95" s="155">
        <v>9948.0514999999996</v>
      </c>
      <c r="S95" s="155">
        <v>11493.014043560601</v>
      </c>
      <c r="T95" s="155">
        <v>9584.0410038966893</v>
      </c>
      <c r="U95" s="155">
        <v>9440.5473827373498</v>
      </c>
      <c r="V95" s="154">
        <v>89.63</v>
      </c>
      <c r="W95" s="154">
        <v>90.61</v>
      </c>
      <c r="X95" s="154">
        <v>89.35</v>
      </c>
      <c r="Y95" s="154">
        <v>88.15</v>
      </c>
      <c r="Z95" s="154">
        <v>91.84</v>
      </c>
      <c r="AA95" s="154">
        <v>87.01</v>
      </c>
      <c r="AB95" s="154">
        <v>4.0866666666666696</v>
      </c>
      <c r="AC95" s="156">
        <v>6.0661610156542804E-3</v>
      </c>
      <c r="AD95" s="154">
        <v>192.41434655837301</v>
      </c>
      <c r="AE95" s="154">
        <v>192.41434655837301</v>
      </c>
      <c r="AF95" s="154">
        <v>192.41434655837301</v>
      </c>
      <c r="AG95" s="154">
        <v>186.656695320876</v>
      </c>
      <c r="AH95" s="154">
        <v>188.73892983222899</v>
      </c>
      <c r="AI95" s="154">
        <v>198.39927724072399</v>
      </c>
      <c r="AJ95" s="154">
        <v>163.67039488701201</v>
      </c>
      <c r="AK95" s="154">
        <v>134.01368090220001</v>
      </c>
      <c r="AL95" s="154">
        <v>167.126490530746</v>
      </c>
      <c r="AM95" s="154">
        <v>165.55545121607699</v>
      </c>
      <c r="AN95" s="154">
        <v>165.92592592592601</v>
      </c>
      <c r="AO95" s="154">
        <v>160.87639826199501</v>
      </c>
      <c r="AP95" s="154">
        <v>83.4429060396794</v>
      </c>
      <c r="AQ95" s="154">
        <v>185.965721336049</v>
      </c>
      <c r="AR95" s="154">
        <v>185.965721336049</v>
      </c>
      <c r="AS95" s="154">
        <v>185.965721336049</v>
      </c>
      <c r="AT95" s="154">
        <v>181.60424928983099</v>
      </c>
      <c r="AU95" s="154">
        <v>181.82067821620299</v>
      </c>
      <c r="AV95" s="154">
        <v>190.81342801811701</v>
      </c>
      <c r="AW95" s="154">
        <v>156.61721068249301</v>
      </c>
      <c r="AX95" s="154">
        <v>128.053244592346</v>
      </c>
      <c r="AY95" s="154">
        <v>159.971942950666</v>
      </c>
      <c r="AZ95" s="154">
        <v>160.85547938773601</v>
      </c>
      <c r="BA95" s="154">
        <v>158.09394760614299</v>
      </c>
      <c r="BB95" s="154">
        <v>150.03697882962001</v>
      </c>
      <c r="BC95" s="154">
        <v>83.245308721058507</v>
      </c>
      <c r="BE95" s="157" t="e">
        <f>#N/A</f>
        <v>#N/A</v>
      </c>
      <c r="BF95" s="157" t="e">
        <f>#N/A</f>
        <v>#N/A</v>
      </c>
      <c r="BG95" s="157" t="e">
        <f>#N/A</f>
        <v>#N/A</v>
      </c>
      <c r="BH95" s="157" t="e">
        <f>#N/A</f>
        <v>#N/A</v>
      </c>
      <c r="BI95" s="157" t="e">
        <f>#N/A</f>
        <v>#N/A</v>
      </c>
      <c r="BJ95" s="157" t="e">
        <f>#N/A</f>
        <v>#N/A</v>
      </c>
      <c r="BK95" s="157" t="e">
        <f>#N/A</f>
        <v>#N/A</v>
      </c>
    </row>
    <row r="96" spans="1:63" x14ac:dyDescent="0.25">
      <c r="A96" s="152">
        <v>45566</v>
      </c>
      <c r="B96" t="s">
        <v>325</v>
      </c>
      <c r="C96">
        <v>2024</v>
      </c>
      <c r="D96" s="153">
        <v>143.773148150764</v>
      </c>
      <c r="E96" s="153">
        <v>176.834243767722</v>
      </c>
      <c r="F96" s="153">
        <v>140.556805819593</v>
      </c>
      <c r="G96" s="153">
        <v>135.11136904403401</v>
      </c>
      <c r="H96" s="153">
        <v>140.77341627616801</v>
      </c>
      <c r="I96" s="153">
        <v>151.93789887583699</v>
      </c>
      <c r="J96" s="154">
        <v>143.56794336906901</v>
      </c>
      <c r="K96" s="154">
        <v>175.36327173034999</v>
      </c>
      <c r="L96" s="154">
        <v>140.60707871224</v>
      </c>
      <c r="M96" s="154">
        <v>136.42372239259299</v>
      </c>
      <c r="N96" s="154">
        <v>139.34884036221399</v>
      </c>
      <c r="O96" s="154">
        <v>152.785743307378</v>
      </c>
      <c r="P96" s="155">
        <v>10214.270500000001</v>
      </c>
      <c r="Q96" s="155">
        <v>10214.270500000001</v>
      </c>
      <c r="R96" s="155">
        <v>10214.270500000001</v>
      </c>
      <c r="S96" s="155">
        <v>11773.528607300899</v>
      </c>
      <c r="T96" s="155">
        <v>9842.6376831360103</v>
      </c>
      <c r="U96" s="155">
        <v>9671.1853494146708</v>
      </c>
      <c r="V96" s="154">
        <v>90.54</v>
      </c>
      <c r="W96" s="154">
        <v>90.87</v>
      </c>
      <c r="X96" s="154">
        <v>90.42</v>
      </c>
      <c r="Y96" s="154">
        <v>90.64</v>
      </c>
      <c r="Z96" s="154">
        <v>91.68</v>
      </c>
      <c r="AA96" s="154">
        <v>87.07</v>
      </c>
      <c r="AB96" s="154">
        <v>4.0366666666666697</v>
      </c>
      <c r="AC96" s="156">
        <v>6.0407736883791698E-3</v>
      </c>
      <c r="AD96" s="154">
        <v>197.56353129333499</v>
      </c>
      <c r="AE96" s="154">
        <v>197.56353129333499</v>
      </c>
      <c r="AF96" s="154">
        <v>197.56353129333499</v>
      </c>
      <c r="AG96" s="154">
        <v>191.21249950406801</v>
      </c>
      <c r="AH96" s="154">
        <v>193.83148530835399</v>
      </c>
      <c r="AI96" s="154">
        <v>203.246284944612</v>
      </c>
      <c r="AJ96" s="154">
        <v>165.332115955261</v>
      </c>
      <c r="AK96" s="154">
        <v>134.398225180255</v>
      </c>
      <c r="AL96" s="154">
        <v>169.12789338321301</v>
      </c>
      <c r="AM96" s="154">
        <v>170.23194666165799</v>
      </c>
      <c r="AN96" s="154">
        <v>165.636856368564</v>
      </c>
      <c r="AO96" s="154">
        <v>160.98733475085501</v>
      </c>
      <c r="AP96" s="154">
        <v>83.093691378388698</v>
      </c>
      <c r="AQ96" s="154">
        <v>191.916430109945</v>
      </c>
      <c r="AR96" s="154">
        <v>191.916430109945</v>
      </c>
      <c r="AS96" s="154">
        <v>191.916430109945</v>
      </c>
      <c r="AT96" s="154">
        <v>187.17897700267099</v>
      </c>
      <c r="AU96" s="154">
        <v>187.71327401424699</v>
      </c>
      <c r="AV96" s="154">
        <v>197.071711194957</v>
      </c>
      <c r="AW96" s="154">
        <v>160.374343757133</v>
      </c>
      <c r="AX96" s="154">
        <v>131.281198003328</v>
      </c>
      <c r="AY96" s="154">
        <v>163.76432078559699</v>
      </c>
      <c r="AZ96" s="154">
        <v>164.56474786364899</v>
      </c>
      <c r="BA96" s="154">
        <v>161.576332429991</v>
      </c>
      <c r="BB96" s="154">
        <v>154.876583156143</v>
      </c>
      <c r="BC96" s="154">
        <v>83.355650350716701</v>
      </c>
      <c r="BE96" s="157" t="e">
        <f>#N/A</f>
        <v>#N/A</v>
      </c>
      <c r="BF96" s="157" t="e">
        <f>#N/A</f>
        <v>#N/A</v>
      </c>
      <c r="BG96" s="157" t="e">
        <f>#N/A</f>
        <v>#N/A</v>
      </c>
      <c r="BH96" s="157" t="e">
        <f>#N/A</f>
        <v>#N/A</v>
      </c>
      <c r="BI96" s="157" t="e">
        <f>#N/A</f>
        <v>#N/A</v>
      </c>
      <c r="BJ96" s="157" t="e">
        <f>#N/A</f>
        <v>#N/A</v>
      </c>
      <c r="BK96" s="157" t="e">
        <f>#N/A</f>
        <v>#N/A</v>
      </c>
    </row>
    <row r="97" spans="1:63" x14ac:dyDescent="0.25">
      <c r="A97" s="152">
        <v>45658</v>
      </c>
      <c r="B97" t="s">
        <v>326</v>
      </c>
      <c r="C97">
        <v>2025</v>
      </c>
      <c r="D97" s="153">
        <v>149.04512416947199</v>
      </c>
      <c r="E97" s="153">
        <v>180.017527001697</v>
      </c>
      <c r="F97" s="153">
        <v>146.740688396655</v>
      </c>
      <c r="G97" s="153">
        <v>140.48156202407699</v>
      </c>
      <c r="H97" s="153">
        <v>146.083997064849</v>
      </c>
      <c r="I97" s="153">
        <v>154.23835161386401</v>
      </c>
      <c r="J97" s="154">
        <v>144.42644993702501</v>
      </c>
      <c r="K97" s="154">
        <v>175.69244913340799</v>
      </c>
      <c r="L97" s="154">
        <v>141.67863254573101</v>
      </c>
      <c r="M97" s="154">
        <v>136.85981505365501</v>
      </c>
      <c r="N97" s="154">
        <v>140.67089638015199</v>
      </c>
      <c r="O97" s="154">
        <v>152.11233115790299</v>
      </c>
      <c r="P97" s="155">
        <v>10688.944</v>
      </c>
      <c r="Q97" s="155">
        <v>10688.944</v>
      </c>
      <c r="R97" s="155">
        <v>10688.944</v>
      </c>
      <c r="S97" s="155">
        <v>12377.4654781382</v>
      </c>
      <c r="T97" s="155">
        <v>10227.438467349401</v>
      </c>
      <c r="U97" s="155">
        <v>10106.457618754799</v>
      </c>
      <c r="V97" s="154">
        <v>94.79</v>
      </c>
      <c r="W97" s="154">
        <v>96.88</v>
      </c>
      <c r="X97" s="154">
        <v>94</v>
      </c>
      <c r="Y97" s="154">
        <v>95.05</v>
      </c>
      <c r="Z97" s="154">
        <v>95.21</v>
      </c>
      <c r="AA97" s="154">
        <v>92.96</v>
      </c>
      <c r="AB97" s="154">
        <v>3.60666666666667</v>
      </c>
      <c r="AC97" s="156">
        <v>5.8244911357069199E-3</v>
      </c>
      <c r="AD97" s="154">
        <v>206.74462483020301</v>
      </c>
      <c r="AE97" s="154">
        <v>206.74462483020301</v>
      </c>
      <c r="AF97" s="154">
        <v>206.74462483020301</v>
      </c>
      <c r="AG97" s="154">
        <v>201.02096750607899</v>
      </c>
      <c r="AH97" s="154">
        <v>201.40938362718501</v>
      </c>
      <c r="AI97" s="154">
        <v>212.393816347072</v>
      </c>
      <c r="AJ97" s="154">
        <v>173.09290116411799</v>
      </c>
      <c r="AK97" s="154">
        <v>143.287114069144</v>
      </c>
      <c r="AL97" s="154">
        <v>175.824175824176</v>
      </c>
      <c r="AM97" s="154">
        <v>178.51441449901401</v>
      </c>
      <c r="AN97" s="154">
        <v>172.01445347786799</v>
      </c>
      <c r="AO97" s="154">
        <v>171.87760007395801</v>
      </c>
      <c r="AP97" s="154">
        <v>80.118622850850599</v>
      </c>
      <c r="AQ97" s="154">
        <v>197.29635661369099</v>
      </c>
      <c r="AR97" s="154">
        <v>197.29635661369099</v>
      </c>
      <c r="AS97" s="154">
        <v>197.29635661369099</v>
      </c>
      <c r="AT97" s="154">
        <v>191.73016968126601</v>
      </c>
      <c r="AU97" s="154">
        <v>193.022088767566</v>
      </c>
      <c r="AV97" s="154">
        <v>202.900199091757</v>
      </c>
      <c r="AW97" s="154">
        <v>165.459940652819</v>
      </c>
      <c r="AX97" s="154">
        <v>135.99186540950299</v>
      </c>
      <c r="AY97" s="154">
        <v>168.683656768763</v>
      </c>
      <c r="AZ97" s="154">
        <v>169.64503709268499</v>
      </c>
      <c r="BA97" s="154">
        <v>166.16982836495001</v>
      </c>
      <c r="BB97" s="154">
        <v>161.666820745123</v>
      </c>
      <c r="BC97" s="154">
        <v>82.5711625339557</v>
      </c>
      <c r="BE97" s="157" t="e">
        <f>#N/A</f>
        <v>#N/A</v>
      </c>
      <c r="BF97" s="157" t="e">
        <f>#N/A</f>
        <v>#N/A</v>
      </c>
      <c r="BG97" s="157" t="e">
        <f>#N/A</f>
        <v>#N/A</v>
      </c>
      <c r="BH97" s="157" t="e">
        <f>#N/A</f>
        <v>#N/A</v>
      </c>
      <c r="BI97" s="157" t="e">
        <f>#N/A</f>
        <v>#N/A</v>
      </c>
      <c r="BJ97" s="157" t="e">
        <f>#N/A</f>
        <v>#N/A</v>
      </c>
      <c r="BK97" s="157" t="e">
        <f>#N/A</f>
        <v>#N/A</v>
      </c>
    </row>
    <row r="98" spans="1:63" x14ac:dyDescent="0.25">
      <c r="A98" s="152">
        <v>45748</v>
      </c>
      <c r="B98" t="s">
        <v>327</v>
      </c>
      <c r="C98">
        <v>2025</v>
      </c>
      <c r="D98" s="153">
        <v>150.32084263642</v>
      </c>
      <c r="E98" s="153">
        <v>186.620318181502</v>
      </c>
      <c r="F98" s="153">
        <v>146.43684245337499</v>
      </c>
      <c r="G98" s="153">
        <v>141.76500146179501</v>
      </c>
      <c r="H98" s="153">
        <v>147.64502509491601</v>
      </c>
      <c r="I98" s="153">
        <v>154.212578529605</v>
      </c>
      <c r="J98" s="154">
        <v>145.998683616753</v>
      </c>
      <c r="K98" s="154">
        <v>178.86719274413699</v>
      </c>
      <c r="L98" s="154">
        <v>142.92183238978001</v>
      </c>
      <c r="M98" s="154">
        <v>138.10204627165001</v>
      </c>
      <c r="N98" s="154">
        <v>142.691456081105</v>
      </c>
      <c r="O98" s="154">
        <v>152.04611480563699</v>
      </c>
      <c r="P98" s="155">
        <v>10884.841</v>
      </c>
      <c r="Q98" s="155">
        <v>10884.841</v>
      </c>
      <c r="R98" s="155">
        <v>10884.841</v>
      </c>
      <c r="S98" s="155">
        <v>12504.384816608999</v>
      </c>
      <c r="T98" s="155">
        <v>10477.1239549577</v>
      </c>
      <c r="U98" s="155">
        <v>10319.156274896999</v>
      </c>
      <c r="V98" s="154">
        <v>98.7</v>
      </c>
      <c r="W98" s="154">
        <v>98.14</v>
      </c>
      <c r="X98" s="154">
        <v>98.92</v>
      </c>
      <c r="Y98" s="154">
        <v>98.13</v>
      </c>
      <c r="Z98" s="154">
        <v>99.52</v>
      </c>
      <c r="AA98" s="154">
        <v>97.9</v>
      </c>
      <c r="AB98" s="154">
        <v>3.25</v>
      </c>
      <c r="AC98" s="156">
        <v>5.6479288697214398E-3</v>
      </c>
      <c r="AD98" s="154">
        <v>210.53364755970401</v>
      </c>
      <c r="AE98" s="154">
        <v>210.53364755970401</v>
      </c>
      <c r="AF98" s="154">
        <v>210.53364755970401</v>
      </c>
      <c r="AG98" s="154">
        <v>203.082249620716</v>
      </c>
      <c r="AH98" s="154">
        <v>206.32645062498599</v>
      </c>
      <c r="AI98" s="154">
        <v>216.863817707995</v>
      </c>
      <c r="AJ98" s="154">
        <v>180.232823556266</v>
      </c>
      <c r="AK98" s="154">
        <v>145.150674801257</v>
      </c>
      <c r="AL98" s="154">
        <v>185.026888005611</v>
      </c>
      <c r="AM98" s="154">
        <v>184.29899521081799</v>
      </c>
      <c r="AN98" s="154">
        <v>179.80126467931299</v>
      </c>
      <c r="AO98" s="154">
        <v>181.01137099010799</v>
      </c>
      <c r="AP98" s="154">
        <v>77.689925601839306</v>
      </c>
      <c r="AQ98" s="154">
        <v>201.81403756040399</v>
      </c>
      <c r="AR98" s="154">
        <v>201.81403756040399</v>
      </c>
      <c r="AS98" s="154">
        <v>201.81403756040399</v>
      </c>
      <c r="AT98" s="154">
        <v>195.493102987935</v>
      </c>
      <c r="AU98" s="154">
        <v>197.57656234818899</v>
      </c>
      <c r="AV98" s="154">
        <v>207.725799060101</v>
      </c>
      <c r="AW98" s="154">
        <v>170.582058890664</v>
      </c>
      <c r="AX98" s="154">
        <v>139.212423738214</v>
      </c>
      <c r="AY98" s="154">
        <v>174.276361935936</v>
      </c>
      <c r="AZ98" s="154">
        <v>174.65020189689201</v>
      </c>
      <c r="BA98" s="154">
        <v>170.84462511291801</v>
      </c>
      <c r="BB98" s="154">
        <v>168.68817601922899</v>
      </c>
      <c r="BC98" s="154">
        <v>81.086286467689504</v>
      </c>
      <c r="BE98" s="157" t="e">
        <f>#N/A</f>
        <v>#N/A</v>
      </c>
      <c r="BF98" s="157" t="e">
        <f>#N/A</f>
        <v>#N/A</v>
      </c>
      <c r="BG98" s="157" t="e">
        <f>#N/A</f>
        <v>#N/A</v>
      </c>
      <c r="BH98" s="157" t="e">
        <f>#N/A</f>
        <v>#N/A</v>
      </c>
      <c r="BI98" s="157" t="e">
        <f>#N/A</f>
        <v>#N/A</v>
      </c>
      <c r="BJ98" s="157" t="e">
        <f>#N/A</f>
        <v>#N/A</v>
      </c>
      <c r="BK98" s="157" t="e">
        <f>#N/A</f>
        <v>#N/A</v>
      </c>
    </row>
    <row r="99" spans="1:63" x14ac:dyDescent="0.25">
      <c r="A99" s="152">
        <v>45839</v>
      </c>
      <c r="B99" t="s">
        <v>328</v>
      </c>
      <c r="C99">
        <v>2025</v>
      </c>
      <c r="D99" s="153">
        <v>145.21504426093799</v>
      </c>
      <c r="E99" s="153">
        <v>180.39526938921199</v>
      </c>
      <c r="F99" s="153">
        <v>141.44409999793001</v>
      </c>
      <c r="G99" s="153">
        <v>133.286929743759</v>
      </c>
      <c r="H99" s="153">
        <v>145.88334699472301</v>
      </c>
      <c r="I99" s="153">
        <v>148.48909534959699</v>
      </c>
      <c r="J99" s="154">
        <v>147.08853980439901</v>
      </c>
      <c r="K99" s="154">
        <v>180.966839585033</v>
      </c>
      <c r="L99" s="154">
        <v>143.79460916688799</v>
      </c>
      <c r="M99" s="154">
        <v>137.661215568416</v>
      </c>
      <c r="N99" s="154">
        <v>145.09644635766401</v>
      </c>
      <c r="O99" s="154">
        <v>152.219481092226</v>
      </c>
      <c r="P99" s="155">
        <v>10897.398499999999</v>
      </c>
      <c r="Q99" s="155">
        <v>10897.398499999999</v>
      </c>
      <c r="R99" s="155">
        <v>10897.398499999999</v>
      </c>
      <c r="S99" s="155">
        <v>12397.109635200601</v>
      </c>
      <c r="T99" s="155">
        <v>10519.6031282205</v>
      </c>
      <c r="U99" s="155">
        <v>10393.8032237344</v>
      </c>
      <c r="V99" s="154">
        <v>101.58</v>
      </c>
      <c r="W99" s="154">
        <v>100.94</v>
      </c>
      <c r="X99" s="154">
        <v>101.82</v>
      </c>
      <c r="Y99" s="154">
        <v>102.76</v>
      </c>
      <c r="Z99" s="154">
        <v>100.43</v>
      </c>
      <c r="AA99" s="154">
        <v>101.7</v>
      </c>
      <c r="AB99" s="154">
        <v>3.33</v>
      </c>
      <c r="AC99" s="156">
        <v>5.6873046933866899E-3</v>
      </c>
      <c r="AD99" s="154">
        <v>210.776533632108</v>
      </c>
      <c r="AE99" s="154">
        <v>210.776533632108</v>
      </c>
      <c r="AF99" s="154">
        <v>210.776533632108</v>
      </c>
      <c r="AG99" s="154">
        <v>201.34000596071999</v>
      </c>
      <c r="AH99" s="154">
        <v>207.16299480280401</v>
      </c>
      <c r="AI99" s="154">
        <v>218.43257215592499</v>
      </c>
      <c r="AJ99" s="154">
        <v>185.491896827208</v>
      </c>
      <c r="AK99" s="154">
        <v>149.29192087262001</v>
      </c>
      <c r="AL99" s="154">
        <v>190.45125087678301</v>
      </c>
      <c r="AM99" s="154">
        <v>192.994647384731</v>
      </c>
      <c r="AN99" s="154">
        <v>181.445347786811</v>
      </c>
      <c r="AO99" s="154">
        <v>188.037348617916</v>
      </c>
      <c r="AP99" s="154">
        <v>78.231558629029905</v>
      </c>
      <c r="AQ99" s="154">
        <v>206.40458432883699</v>
      </c>
      <c r="AR99" s="154">
        <v>206.40458432883699</v>
      </c>
      <c r="AS99" s="154">
        <v>206.40458432883699</v>
      </c>
      <c r="AT99" s="154">
        <v>199.163930647896</v>
      </c>
      <c r="AU99" s="154">
        <v>202.18257859083201</v>
      </c>
      <c r="AV99" s="154">
        <v>212.734122788901</v>
      </c>
      <c r="AW99" s="154">
        <v>176.03743437571299</v>
      </c>
      <c r="AX99" s="154">
        <v>143.03198373081901</v>
      </c>
      <c r="AY99" s="154">
        <v>180.10755202244599</v>
      </c>
      <c r="AZ99" s="154">
        <v>181.510000939055</v>
      </c>
      <c r="BA99" s="154">
        <v>174.72448057813901</v>
      </c>
      <c r="BB99" s="154">
        <v>175.478413608209</v>
      </c>
      <c r="BC99" s="154">
        <v>79.783449615027095</v>
      </c>
      <c r="BE99" s="157" t="e">
        <f>#N/A</f>
        <v>#N/A</v>
      </c>
      <c r="BF99" s="157" t="e">
        <f>#N/A</f>
        <v>#N/A</v>
      </c>
      <c r="BG99" s="157" t="e">
        <f>#N/A</f>
        <v>#N/A</v>
      </c>
      <c r="BH99" s="157" t="e">
        <f>#N/A</f>
        <v>#N/A</v>
      </c>
      <c r="BI99" s="157" t="e">
        <f>#N/A</f>
        <v>#N/A</v>
      </c>
      <c r="BJ99" s="157" t="e">
        <f>#N/A</f>
        <v>#N/A</v>
      </c>
      <c r="BK99" s="157" t="e">
        <f>#N/A</f>
        <v>#N/A</v>
      </c>
    </row>
    <row r="100" spans="1:63" x14ac:dyDescent="0.25">
      <c r="A100" s="152">
        <v>45931</v>
      </c>
      <c r="B100" t="s">
        <v>329</v>
      </c>
      <c r="C100">
        <v>2025</v>
      </c>
      <c r="D100" s="153">
        <v>144.06400566517999</v>
      </c>
      <c r="E100" s="153">
        <v>179.35911004723201</v>
      </c>
      <c r="F100" s="153">
        <v>140.21352332466699</v>
      </c>
      <c r="G100" s="153">
        <v>135.31203996368001</v>
      </c>
      <c r="H100" s="153">
        <v>142.909781947097</v>
      </c>
      <c r="I100" s="153">
        <v>143.684070719765</v>
      </c>
      <c r="J100" s="154">
        <v>147.161254183003</v>
      </c>
      <c r="K100" s="154">
        <v>181.59805615491101</v>
      </c>
      <c r="L100" s="154">
        <v>143.708788543157</v>
      </c>
      <c r="M100" s="154">
        <v>137.711383298328</v>
      </c>
      <c r="N100" s="154">
        <v>145.63053777539599</v>
      </c>
      <c r="O100" s="154">
        <v>150.156024053208</v>
      </c>
      <c r="P100" s="155">
        <v>11206.313</v>
      </c>
      <c r="Q100" s="155">
        <v>11206.313</v>
      </c>
      <c r="R100" s="155">
        <v>11206.313</v>
      </c>
      <c r="S100" s="155">
        <v>12788.912683927399</v>
      </c>
      <c r="T100" s="155">
        <v>10795.0266764464</v>
      </c>
      <c r="U100" s="155">
        <v>10661.987678118599</v>
      </c>
      <c r="V100" s="154">
        <v>104.93</v>
      </c>
      <c r="W100" s="154">
        <v>104.04</v>
      </c>
      <c r="X100" s="154">
        <v>105.26</v>
      </c>
      <c r="Y100" s="154">
        <v>104.06</v>
      </c>
      <c r="Z100" s="154">
        <v>104.84</v>
      </c>
      <c r="AA100" s="154">
        <v>107.44</v>
      </c>
      <c r="AB100" s="154">
        <v>3.37</v>
      </c>
      <c r="AC100" s="156">
        <v>5.7070420546593602E-3</v>
      </c>
      <c r="AD100" s="154">
        <v>216.751531013244</v>
      </c>
      <c r="AE100" s="154">
        <v>216.751531013244</v>
      </c>
      <c r="AF100" s="154">
        <v>216.751531013244</v>
      </c>
      <c r="AG100" s="154">
        <v>207.70323339738701</v>
      </c>
      <c r="AH100" s="154">
        <v>212.58692253032601</v>
      </c>
      <c r="AI100" s="154">
        <v>224.068643853878</v>
      </c>
      <c r="AJ100" s="154">
        <v>191.60922163889501</v>
      </c>
      <c r="AK100" s="154">
        <v>153.87687188020001</v>
      </c>
      <c r="AL100" s="154">
        <v>196.885667523965</v>
      </c>
      <c r="AM100" s="154">
        <v>195.43619119166101</v>
      </c>
      <c r="AN100" s="154">
        <v>189.412827461608</v>
      </c>
      <c r="AO100" s="154">
        <v>198.65027271886899</v>
      </c>
      <c r="AP100" s="154">
        <v>78.5030553429972</v>
      </c>
      <c r="AQ100" s="154">
        <v>211.20158425881499</v>
      </c>
      <c r="AR100" s="154">
        <v>211.20158425881499</v>
      </c>
      <c r="AS100" s="154">
        <v>211.20158425881499</v>
      </c>
      <c r="AT100" s="154">
        <v>203.28661412122599</v>
      </c>
      <c r="AU100" s="154">
        <v>206.87143789632501</v>
      </c>
      <c r="AV100" s="154">
        <v>217.93971251621801</v>
      </c>
      <c r="AW100" s="154">
        <v>182.606710796622</v>
      </c>
      <c r="AX100" s="154">
        <v>147.901645405805</v>
      </c>
      <c r="AY100" s="154">
        <v>187.04699555763401</v>
      </c>
      <c r="AZ100" s="154">
        <v>187.81106207155599</v>
      </c>
      <c r="BA100" s="154">
        <v>180.6684733514</v>
      </c>
      <c r="BB100" s="154">
        <v>184.89414810021299</v>
      </c>
      <c r="BC100" s="154">
        <v>78.635790606179199</v>
      </c>
      <c r="BE100" s="157" t="e">
        <f>#N/A</f>
        <v>#N/A</v>
      </c>
      <c r="BF100" s="157" t="e">
        <f>#N/A</f>
        <v>#N/A</v>
      </c>
      <c r="BG100" s="157" t="e">
        <f>#N/A</f>
        <v>#N/A</v>
      </c>
      <c r="BH100" s="157" t="e">
        <f>#N/A</f>
        <v>#N/A</v>
      </c>
      <c r="BI100" s="157" t="e">
        <f>#N/A</f>
        <v>#N/A</v>
      </c>
      <c r="BJ100" s="157" t="e">
        <f>#N/A</f>
        <v>#N/A</v>
      </c>
      <c r="BK100" s="157" t="e">
        <f>#N/A</f>
        <v>#N/A</v>
      </c>
    </row>
    <row r="101" spans="1:63" x14ac:dyDescent="0.25">
      <c r="A101" s="152">
        <v>46023</v>
      </c>
      <c r="B101" t="s">
        <v>330</v>
      </c>
      <c r="C101">
        <v>2026</v>
      </c>
      <c r="D101" s="153">
        <v>143.68241437496999</v>
      </c>
      <c r="E101" s="153">
        <v>180.872035804928</v>
      </c>
      <c r="F101" s="153">
        <v>139.241089376959</v>
      </c>
      <c r="G101" s="153">
        <v>134.65845992331899</v>
      </c>
      <c r="H101" s="153">
        <v>143.14450399758701</v>
      </c>
      <c r="I101" s="153">
        <v>144.02104189549101</v>
      </c>
      <c r="J101" s="154">
        <v>145.820576734377</v>
      </c>
      <c r="K101" s="154">
        <v>181.811683355719</v>
      </c>
      <c r="L101" s="154">
        <v>141.833888788233</v>
      </c>
      <c r="M101" s="154">
        <v>136.255607773138</v>
      </c>
      <c r="N101" s="154">
        <v>144.89566450858101</v>
      </c>
      <c r="O101" s="154">
        <v>147.601696623615</v>
      </c>
      <c r="P101" s="155">
        <v>11535.3195</v>
      </c>
      <c r="Q101" s="155">
        <v>11535.3195</v>
      </c>
      <c r="R101" s="155">
        <v>11535.3195</v>
      </c>
      <c r="S101" s="155">
        <v>13328.530500000001</v>
      </c>
      <c r="T101" s="155">
        <v>11051.841730845599</v>
      </c>
      <c r="U101" s="155">
        <v>10912.458138194301</v>
      </c>
      <c r="V101" s="154">
        <v>108.36</v>
      </c>
      <c r="W101" s="154">
        <v>106.26</v>
      </c>
      <c r="X101" s="154">
        <v>109.17</v>
      </c>
      <c r="Y101" s="154">
        <v>109.04</v>
      </c>
      <c r="Z101" s="154">
        <v>107.22</v>
      </c>
      <c r="AA101" s="154">
        <v>109.77</v>
      </c>
      <c r="AB101" s="154">
        <v>3.3633333333333302</v>
      </c>
      <c r="AC101" s="156">
        <v>5.7037502103309901E-3</v>
      </c>
      <c r="AD101" s="154">
        <v>223.11514611022599</v>
      </c>
      <c r="AE101" s="154">
        <v>223.11514611022599</v>
      </c>
      <c r="AF101" s="154">
        <v>223.11514611022599</v>
      </c>
      <c r="AG101" s="154">
        <v>216.46710316232699</v>
      </c>
      <c r="AH101" s="154">
        <v>217.644392392193</v>
      </c>
      <c r="AI101" s="154">
        <v>229.33244437671999</v>
      </c>
      <c r="AJ101" s="154">
        <v>197.87263181921901</v>
      </c>
      <c r="AK101" s="154">
        <v>157.160288408209</v>
      </c>
      <c r="AL101" s="154">
        <v>204.199205050269</v>
      </c>
      <c r="AM101" s="154">
        <v>204.78918208282499</v>
      </c>
      <c r="AN101" s="154">
        <v>193.71273712737101</v>
      </c>
      <c r="AO101" s="154">
        <v>202.95830636960301</v>
      </c>
      <c r="AP101" s="154">
        <v>78.457774471572705</v>
      </c>
      <c r="AQ101" s="154">
        <v>215.29421457882</v>
      </c>
      <c r="AR101" s="154">
        <v>215.29421457882</v>
      </c>
      <c r="AS101" s="154">
        <v>215.29421457882</v>
      </c>
      <c r="AT101" s="154">
        <v>207.14814803528699</v>
      </c>
      <c r="AU101" s="154">
        <v>210.93019008757699</v>
      </c>
      <c r="AV101" s="154">
        <v>222.17436952362999</v>
      </c>
      <c r="AW101" s="154">
        <v>188.801643460397</v>
      </c>
      <c r="AX101" s="154">
        <v>151.369938990571</v>
      </c>
      <c r="AY101" s="154">
        <v>194.14075286415701</v>
      </c>
      <c r="AZ101" s="154">
        <v>194.379753967509</v>
      </c>
      <c r="BA101" s="154">
        <v>186.09304426377599</v>
      </c>
      <c r="BB101" s="154">
        <v>192.664324674124</v>
      </c>
      <c r="BC101" s="154">
        <v>78.220578511359804</v>
      </c>
      <c r="BE101" s="157" t="e">
        <f>#N/A</f>
        <v>#N/A</v>
      </c>
      <c r="BF101" s="157" t="e">
        <f>#N/A</f>
        <v>#N/A</v>
      </c>
      <c r="BG101" s="157" t="e">
        <f>#N/A</f>
        <v>#N/A</v>
      </c>
      <c r="BH101" s="157" t="e">
        <f>#N/A</f>
        <v>#N/A</v>
      </c>
      <c r="BI101" s="157" t="e">
        <f>#N/A</f>
        <v>#N/A</v>
      </c>
      <c r="BJ101" s="157" t="e">
        <f>#N/A</f>
        <v>#N/A</v>
      </c>
      <c r="BK101" s="157" t="e">
        <f>#N/A</f>
        <v>#N/A</v>
      </c>
    </row>
    <row r="102" spans="1:63" x14ac:dyDescent="0.25">
      <c r="A102" s="152">
        <v>46113</v>
      </c>
      <c r="B102" t="s">
        <v>331</v>
      </c>
      <c r="C102">
        <v>2026</v>
      </c>
      <c r="D102" s="153">
        <v>143.08628830279599</v>
      </c>
      <c r="E102" s="153">
        <v>183.407258114624</v>
      </c>
      <c r="F102" s="153">
        <v>137.71905375959099</v>
      </c>
      <c r="G102" s="153">
        <v>131.45163284030301</v>
      </c>
      <c r="H102" s="153">
        <v>145.18806748969399</v>
      </c>
      <c r="I102" s="153">
        <v>143.148484929994</v>
      </c>
      <c r="J102" s="154">
        <v>144.01193815097099</v>
      </c>
      <c r="K102" s="154">
        <v>181.00841833899901</v>
      </c>
      <c r="L102" s="154">
        <v>139.654441614787</v>
      </c>
      <c r="M102" s="154">
        <v>133.67726561776499</v>
      </c>
      <c r="N102" s="154">
        <v>144.281425107275</v>
      </c>
      <c r="O102" s="154">
        <v>144.83567322371201</v>
      </c>
      <c r="P102" s="155">
        <v>11701.0785</v>
      </c>
      <c r="Q102" s="155">
        <v>11701.0785</v>
      </c>
      <c r="R102" s="155">
        <v>11701.0785</v>
      </c>
      <c r="S102" s="155">
        <v>13441.548000000001</v>
      </c>
      <c r="T102" s="155">
        <v>11251.089538910501</v>
      </c>
      <c r="U102" s="155">
        <v>11112.0150872294</v>
      </c>
      <c r="V102" s="154">
        <v>111.24</v>
      </c>
      <c r="W102" s="154">
        <v>107.13</v>
      </c>
      <c r="X102" s="154">
        <v>112.84</v>
      </c>
      <c r="Y102" s="154">
        <v>113.53</v>
      </c>
      <c r="Z102" s="154">
        <v>108.46</v>
      </c>
      <c r="AA102" s="154">
        <v>113.34</v>
      </c>
      <c r="AB102" s="154">
        <v>3.2733333333333299</v>
      </c>
      <c r="AC102" s="156">
        <v>5.6593998370818299E-3</v>
      </c>
      <c r="AD102" s="154">
        <v>226.32124226595801</v>
      </c>
      <c r="AE102" s="154">
        <v>226.32124226595801</v>
      </c>
      <c r="AF102" s="154">
        <v>226.32124226595801</v>
      </c>
      <c r="AG102" s="154">
        <v>218.30260714617901</v>
      </c>
      <c r="AH102" s="154">
        <v>221.56818800724901</v>
      </c>
      <c r="AI102" s="154">
        <v>233.52626416828599</v>
      </c>
      <c r="AJ102" s="154">
        <v>203.131705090162</v>
      </c>
      <c r="AK102" s="154">
        <v>158.447032723239</v>
      </c>
      <c r="AL102" s="154">
        <v>211.063829787234</v>
      </c>
      <c r="AM102" s="154">
        <v>213.22189876983799</v>
      </c>
      <c r="AN102" s="154">
        <v>195.95302619692899</v>
      </c>
      <c r="AO102" s="154">
        <v>209.559027456781</v>
      </c>
      <c r="AP102" s="154">
        <v>77.847714168474297</v>
      </c>
      <c r="AQ102" s="154">
        <v>219.24111325538399</v>
      </c>
      <c r="AR102" s="154">
        <v>219.24111325538399</v>
      </c>
      <c r="AS102" s="154">
        <v>219.24111325538399</v>
      </c>
      <c r="AT102" s="154">
        <v>210.953237416653</v>
      </c>
      <c r="AU102" s="154">
        <v>214.74062443314301</v>
      </c>
      <c r="AV102" s="154">
        <v>226.339981138702</v>
      </c>
      <c r="AW102" s="154">
        <v>194.526363843871</v>
      </c>
      <c r="AX102" s="154">
        <v>154.69402847106701</v>
      </c>
      <c r="AY102" s="154">
        <v>200.64998830956301</v>
      </c>
      <c r="AZ102" s="154">
        <v>201.61047985726401</v>
      </c>
      <c r="BA102" s="154">
        <v>190.13098464318</v>
      </c>
      <c r="BB102" s="154">
        <v>199.80123879079201</v>
      </c>
      <c r="BC102" s="154">
        <v>78.260025653018502</v>
      </c>
      <c r="BE102" s="157">
        <v>144.01193815097099</v>
      </c>
      <c r="BF102" s="157">
        <v>181.00841833899901</v>
      </c>
      <c r="BG102" s="157">
        <v>139.654441614787</v>
      </c>
      <c r="BH102" s="157">
        <v>144.01193815097099</v>
      </c>
      <c r="BI102" s="157">
        <v>133.67726561776499</v>
      </c>
      <c r="BJ102" s="157">
        <v>144.281425107275</v>
      </c>
      <c r="BK102" s="157">
        <v>144.83567322371201</v>
      </c>
    </row>
    <row r="103" spans="1:63" x14ac:dyDescent="0.25">
      <c r="A103" s="152">
        <v>46204</v>
      </c>
      <c r="B103" t="s">
        <v>977</v>
      </c>
      <c r="C103">
        <v>2026</v>
      </c>
      <c r="D103" s="153"/>
      <c r="E103" s="153"/>
      <c r="F103" s="153"/>
      <c r="G103" s="153"/>
      <c r="H103" s="153"/>
      <c r="I103" s="153"/>
      <c r="J103" s="154"/>
      <c r="K103" s="154"/>
      <c r="L103" s="154"/>
      <c r="M103" s="154"/>
      <c r="N103" s="154"/>
      <c r="O103" s="154"/>
      <c r="P103" s="155"/>
      <c r="Q103" s="155"/>
      <c r="R103" s="155"/>
      <c r="S103" s="155"/>
      <c r="T103" s="155"/>
      <c r="U103" s="155"/>
      <c r="V103" s="154"/>
      <c r="W103" s="154"/>
      <c r="X103" s="154"/>
      <c r="Y103" s="154"/>
      <c r="Z103" s="154"/>
      <c r="AA103" s="154"/>
      <c r="AB103" s="154"/>
      <c r="AC103" s="156"/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  <c r="AO103" s="154"/>
      <c r="AP103" s="154"/>
      <c r="AQ103" s="154"/>
      <c r="AR103" s="154"/>
      <c r="AS103" s="154"/>
      <c r="AT103" s="154"/>
      <c r="AU103" s="154"/>
      <c r="AV103" s="154"/>
      <c r="AW103" s="154"/>
      <c r="AX103" s="154"/>
      <c r="AY103" s="154"/>
      <c r="AZ103" s="154"/>
      <c r="BA103" s="154"/>
      <c r="BB103" s="154"/>
      <c r="BC103" s="154"/>
      <c r="BE103" s="157" t="e">
        <f>#N/A</f>
        <v>#N/A</v>
      </c>
      <c r="BF103" s="157" t="e">
        <f>#N/A</f>
        <v>#N/A</v>
      </c>
      <c r="BG103" s="157" t="e">
        <f>#N/A</f>
        <v>#N/A</v>
      </c>
      <c r="BH103" s="157" t="e">
        <f>#N/A</f>
        <v>#N/A</v>
      </c>
      <c r="BI103" s="157" t="e">
        <f>#N/A</f>
        <v>#N/A</v>
      </c>
      <c r="BJ103" s="157" t="e">
        <f>#N/A</f>
        <v>#N/A</v>
      </c>
      <c r="BK103" s="157" t="e">
        <f>#N/A</f>
        <v>#N/A</v>
      </c>
    </row>
    <row r="104" spans="1:63" x14ac:dyDescent="0.25">
      <c r="A104" s="152">
        <v>46296</v>
      </c>
      <c r="B104" t="s">
        <v>978</v>
      </c>
      <c r="C104">
        <v>2026</v>
      </c>
      <c r="D104" s="153"/>
      <c r="E104" s="153"/>
      <c r="F104" s="153"/>
      <c r="G104" s="153"/>
      <c r="H104" s="153"/>
      <c r="I104" s="153"/>
      <c r="J104" s="154"/>
      <c r="K104" s="154"/>
      <c r="L104" s="154"/>
      <c r="M104" s="154"/>
      <c r="N104" s="154"/>
      <c r="O104" s="154"/>
      <c r="P104" s="155"/>
      <c r="Q104" s="155"/>
      <c r="R104" s="155"/>
      <c r="S104" s="155"/>
      <c r="T104" s="155"/>
      <c r="U104" s="155"/>
      <c r="V104" s="154"/>
      <c r="W104" s="154"/>
      <c r="X104" s="154"/>
      <c r="Y104" s="154"/>
      <c r="Z104" s="154"/>
      <c r="AA104" s="154"/>
      <c r="AB104" s="154"/>
      <c r="AC104" s="156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  <c r="BE104" s="157" t="e">
        <f>#N/A</f>
        <v>#N/A</v>
      </c>
      <c r="BF104" s="157" t="e">
        <f>#N/A</f>
        <v>#N/A</v>
      </c>
      <c r="BG104" s="157" t="e">
        <f>#N/A</f>
        <v>#N/A</v>
      </c>
      <c r="BH104" s="157" t="e">
        <f>#N/A</f>
        <v>#N/A</v>
      </c>
      <c r="BI104" s="157" t="e">
        <f>#N/A</f>
        <v>#N/A</v>
      </c>
      <c r="BJ104" s="157" t="e">
        <f>#N/A</f>
        <v>#N/A</v>
      </c>
      <c r="BK104" s="157" t="e">
        <f>#N/A</f>
        <v>#N/A</v>
      </c>
    </row>
    <row r="105" spans="1:63" x14ac:dyDescent="0.25">
      <c r="A105" s="152">
        <v>46388</v>
      </c>
      <c r="B105" t="s">
        <v>979</v>
      </c>
      <c r="C105">
        <v>2027</v>
      </c>
      <c r="D105" s="153"/>
      <c r="E105" s="153"/>
      <c r="F105" s="153"/>
      <c r="G105" s="153"/>
      <c r="H105" s="153"/>
      <c r="I105" s="153"/>
      <c r="J105" s="154"/>
      <c r="K105" s="154"/>
      <c r="L105" s="154"/>
      <c r="M105" s="154"/>
      <c r="N105" s="154"/>
      <c r="O105" s="154"/>
      <c r="P105" s="155"/>
      <c r="Q105" s="155"/>
      <c r="R105" s="155"/>
      <c r="S105" s="155"/>
      <c r="T105" s="155"/>
      <c r="U105" s="155"/>
      <c r="V105" s="154"/>
      <c r="W105" s="154"/>
      <c r="X105" s="154"/>
      <c r="Y105" s="154"/>
      <c r="Z105" s="154"/>
      <c r="AA105" s="154"/>
      <c r="AB105" s="154"/>
      <c r="AC105" s="156"/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  <c r="BE105" s="157" t="e">
        <f>#N/A</f>
        <v>#N/A</v>
      </c>
      <c r="BF105" s="157" t="e">
        <f>#N/A</f>
        <v>#N/A</v>
      </c>
      <c r="BG105" s="157" t="e">
        <f>#N/A</f>
        <v>#N/A</v>
      </c>
      <c r="BH105" s="157" t="e">
        <f>#N/A</f>
        <v>#N/A</v>
      </c>
      <c r="BI105" s="157" t="e">
        <f>#N/A</f>
        <v>#N/A</v>
      </c>
      <c r="BJ105" s="157" t="e">
        <f>#N/A</f>
        <v>#N/A</v>
      </c>
      <c r="BK105" s="157" t="e">
        <f>#N/A</f>
        <v>#N/A</v>
      </c>
    </row>
    <row r="106" spans="1:63" x14ac:dyDescent="0.25">
      <c r="A106" s="152">
        <v>46478</v>
      </c>
      <c r="B106" t="s">
        <v>980</v>
      </c>
      <c r="C106">
        <v>2027</v>
      </c>
      <c r="D106" s="153"/>
      <c r="E106" s="153"/>
      <c r="F106" s="153"/>
      <c r="G106" s="153"/>
      <c r="H106" s="153"/>
      <c r="I106" s="153"/>
      <c r="J106" s="154"/>
      <c r="K106" s="154"/>
      <c r="L106" s="154"/>
      <c r="M106" s="154"/>
      <c r="N106" s="154"/>
      <c r="O106" s="154"/>
      <c r="P106" s="155"/>
      <c r="Q106" s="155"/>
      <c r="R106" s="155"/>
      <c r="S106" s="155"/>
      <c r="T106" s="155"/>
      <c r="U106" s="155"/>
      <c r="V106" s="154"/>
      <c r="W106" s="154"/>
      <c r="X106" s="154"/>
      <c r="Y106" s="154"/>
      <c r="Z106" s="154"/>
      <c r="AA106" s="154"/>
      <c r="AB106" s="154"/>
      <c r="AC106" s="156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  <c r="BE106" s="157" t="e">
        <f>#N/A</f>
        <v>#N/A</v>
      </c>
      <c r="BF106" s="157" t="e">
        <f>#N/A</f>
        <v>#N/A</v>
      </c>
      <c r="BG106" s="157" t="e">
        <f>#N/A</f>
        <v>#N/A</v>
      </c>
      <c r="BH106" s="157" t="e">
        <f>#N/A</f>
        <v>#N/A</v>
      </c>
      <c r="BI106" s="157" t="e">
        <f>#N/A</f>
        <v>#N/A</v>
      </c>
      <c r="BJ106" s="157" t="e">
        <f>#N/A</f>
        <v>#N/A</v>
      </c>
      <c r="BK106" s="157" t="e">
        <f>#N/A</f>
        <v>#N/A</v>
      </c>
    </row>
    <row r="107" spans="1:63" x14ac:dyDescent="0.25">
      <c r="A107" s="152">
        <v>46569</v>
      </c>
      <c r="B107" t="s">
        <v>981</v>
      </c>
      <c r="C107">
        <v>2027</v>
      </c>
      <c r="D107" s="153"/>
      <c r="E107" s="153"/>
      <c r="F107" s="153"/>
      <c r="G107" s="153"/>
      <c r="H107" s="153"/>
      <c r="I107" s="153"/>
      <c r="J107" s="154"/>
      <c r="K107" s="154"/>
      <c r="L107" s="154"/>
      <c r="M107" s="154"/>
      <c r="N107" s="154"/>
      <c r="O107" s="154"/>
      <c r="P107" s="155"/>
      <c r="Q107" s="155"/>
      <c r="R107" s="155"/>
      <c r="S107" s="155"/>
      <c r="T107" s="155"/>
      <c r="U107" s="155"/>
      <c r="V107" s="154"/>
      <c r="W107" s="154"/>
      <c r="X107" s="154"/>
      <c r="Y107" s="154"/>
      <c r="Z107" s="154"/>
      <c r="AA107" s="154"/>
      <c r="AB107" s="154"/>
      <c r="AC107" s="156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  <c r="BE107" s="157" t="e">
        <f>#N/A</f>
        <v>#N/A</v>
      </c>
      <c r="BF107" s="157" t="e">
        <f>#N/A</f>
        <v>#N/A</v>
      </c>
      <c r="BG107" s="157" t="e">
        <f>#N/A</f>
        <v>#N/A</v>
      </c>
      <c r="BH107" s="157" t="e">
        <f>#N/A</f>
        <v>#N/A</v>
      </c>
      <c r="BI107" s="157" t="e">
        <f>#N/A</f>
        <v>#N/A</v>
      </c>
      <c r="BJ107" s="157" t="e">
        <f>#N/A</f>
        <v>#N/A</v>
      </c>
      <c r="BK107" s="157" t="e">
        <f>#N/A</f>
        <v>#N/A</v>
      </c>
    </row>
    <row r="108" spans="1:63" x14ac:dyDescent="0.25">
      <c r="A108" s="152">
        <v>46661</v>
      </c>
      <c r="B108" t="s">
        <v>982</v>
      </c>
      <c r="C108">
        <v>2027</v>
      </c>
      <c r="D108" s="153"/>
      <c r="E108" s="153"/>
      <c r="F108" s="153"/>
      <c r="G108" s="153"/>
      <c r="H108" s="153"/>
      <c r="I108" s="153"/>
      <c r="J108" s="154"/>
      <c r="K108" s="154"/>
      <c r="L108" s="154"/>
      <c r="M108" s="154"/>
      <c r="N108" s="154"/>
      <c r="O108" s="154"/>
      <c r="P108" s="155"/>
      <c r="Q108" s="155"/>
      <c r="R108" s="155"/>
      <c r="S108" s="155"/>
      <c r="T108" s="155"/>
      <c r="U108" s="155"/>
      <c r="V108" s="154"/>
      <c r="W108" s="154"/>
      <c r="X108" s="154"/>
      <c r="Y108" s="154"/>
      <c r="Z108" s="154"/>
      <c r="AA108" s="154"/>
      <c r="AB108" s="154"/>
      <c r="AC108" s="156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4"/>
      <c r="AU108" s="154"/>
      <c r="AV108" s="154"/>
      <c r="AW108" s="154"/>
      <c r="AX108" s="154"/>
      <c r="AY108" s="154"/>
      <c r="AZ108" s="154"/>
      <c r="BA108" s="154"/>
      <c r="BB108" s="154"/>
      <c r="BC108" s="154"/>
      <c r="BE108" s="157" t="e">
        <f>#N/A</f>
        <v>#N/A</v>
      </c>
      <c r="BF108" s="157" t="e">
        <f>#N/A</f>
        <v>#N/A</v>
      </c>
      <c r="BG108" s="157" t="e">
        <f>#N/A</f>
        <v>#N/A</v>
      </c>
      <c r="BH108" s="157" t="e">
        <f>#N/A</f>
        <v>#N/A</v>
      </c>
      <c r="BI108" s="157" t="e">
        <f>#N/A</f>
        <v>#N/A</v>
      </c>
      <c r="BJ108" s="157" t="e">
        <f>#N/A</f>
        <v>#N/A</v>
      </c>
      <c r="BK108" s="157" t="e">
        <f>#N/A</f>
        <v>#N/A</v>
      </c>
    </row>
    <row r="109" spans="1:63" x14ac:dyDescent="0.25">
      <c r="A109" s="152">
        <v>46753</v>
      </c>
      <c r="B109" t="s">
        <v>983</v>
      </c>
      <c r="C109">
        <v>2028</v>
      </c>
      <c r="D109" s="153"/>
      <c r="E109" s="153"/>
      <c r="F109" s="153"/>
      <c r="G109" s="153"/>
      <c r="H109" s="153"/>
      <c r="I109" s="153"/>
      <c r="J109" s="154"/>
      <c r="K109" s="154"/>
      <c r="L109" s="154"/>
      <c r="M109" s="154"/>
      <c r="N109" s="154"/>
      <c r="O109" s="154"/>
      <c r="P109" s="155"/>
      <c r="Q109" s="155"/>
      <c r="R109" s="155"/>
      <c r="S109" s="155"/>
      <c r="T109" s="155"/>
      <c r="U109" s="155"/>
      <c r="V109" s="154"/>
      <c r="W109" s="154"/>
      <c r="X109" s="154"/>
      <c r="Y109" s="154"/>
      <c r="Z109" s="154"/>
      <c r="AA109" s="154"/>
      <c r="AB109" s="154"/>
      <c r="AC109" s="156"/>
      <c r="AD109" s="154"/>
      <c r="AE109" s="154"/>
      <c r="AF109" s="154"/>
      <c r="AG109" s="154"/>
      <c r="AH109" s="154"/>
      <c r="AI109" s="154"/>
      <c r="AJ109" s="154"/>
      <c r="AK109" s="154"/>
      <c r="AL109" s="154"/>
      <c r="AM109" s="154"/>
      <c r="AN109" s="154"/>
      <c r="AO109" s="154"/>
      <c r="AP109" s="154"/>
      <c r="AQ109" s="154"/>
      <c r="AR109" s="154"/>
      <c r="AS109" s="154"/>
      <c r="AT109" s="154"/>
      <c r="AU109" s="154"/>
      <c r="AV109" s="154"/>
      <c r="AW109" s="154"/>
      <c r="AX109" s="154"/>
      <c r="AY109" s="154"/>
      <c r="AZ109" s="154"/>
      <c r="BA109" s="154"/>
      <c r="BB109" s="154"/>
      <c r="BC109" s="154"/>
      <c r="BE109" s="157" t="e">
        <f>#N/A</f>
        <v>#N/A</v>
      </c>
      <c r="BF109" s="157" t="e">
        <f>#N/A</f>
        <v>#N/A</v>
      </c>
      <c r="BG109" s="157" t="e">
        <f>#N/A</f>
        <v>#N/A</v>
      </c>
      <c r="BH109" s="157" t="e">
        <f>#N/A</f>
        <v>#N/A</v>
      </c>
      <c r="BI109" s="157" t="e">
        <f>#N/A</f>
        <v>#N/A</v>
      </c>
      <c r="BJ109" s="157" t="e">
        <f>#N/A</f>
        <v>#N/A</v>
      </c>
      <c r="BK109" s="157" t="e">
        <f>#N/A</f>
        <v>#N/A</v>
      </c>
    </row>
    <row r="110" spans="1:63" x14ac:dyDescent="0.25">
      <c r="A110" s="152">
        <v>46844</v>
      </c>
      <c r="B110" t="s">
        <v>984</v>
      </c>
      <c r="C110">
        <v>2028</v>
      </c>
      <c r="D110" s="153"/>
      <c r="E110" s="153"/>
      <c r="F110" s="153"/>
      <c r="G110" s="153"/>
      <c r="H110" s="153"/>
      <c r="I110" s="153"/>
      <c r="J110" s="154"/>
      <c r="K110" s="154"/>
      <c r="L110" s="154"/>
      <c r="M110" s="154"/>
      <c r="N110" s="154"/>
      <c r="O110" s="154"/>
      <c r="P110" s="155"/>
      <c r="Q110" s="155"/>
      <c r="R110" s="155"/>
      <c r="S110" s="155"/>
      <c r="T110" s="155"/>
      <c r="U110" s="155"/>
      <c r="V110" s="154"/>
      <c r="W110" s="154"/>
      <c r="X110" s="154"/>
      <c r="Y110" s="154"/>
      <c r="Z110" s="154"/>
      <c r="AA110" s="154"/>
      <c r="AB110" s="154"/>
      <c r="AC110" s="156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  <c r="BE110" s="157" t="e">
        <f>#N/A</f>
        <v>#N/A</v>
      </c>
      <c r="BF110" s="157" t="e">
        <f>#N/A</f>
        <v>#N/A</v>
      </c>
      <c r="BG110" s="157" t="e">
        <f>#N/A</f>
        <v>#N/A</v>
      </c>
      <c r="BH110" s="157" t="e">
        <f>#N/A</f>
        <v>#N/A</v>
      </c>
      <c r="BI110" s="157" t="e">
        <f>#N/A</f>
        <v>#N/A</v>
      </c>
      <c r="BJ110" s="157" t="e">
        <f>#N/A</f>
        <v>#N/A</v>
      </c>
      <c r="BK110" s="157" t="e">
        <f>#N/A</f>
        <v>#N/A</v>
      </c>
    </row>
    <row r="111" spans="1:63" x14ac:dyDescent="0.25">
      <c r="A111" s="152">
        <v>46935</v>
      </c>
      <c r="B111" t="s">
        <v>985</v>
      </c>
      <c r="C111">
        <v>2028</v>
      </c>
      <c r="D111" s="153"/>
      <c r="E111" s="153"/>
      <c r="F111" s="153"/>
      <c r="G111" s="153"/>
      <c r="H111" s="153"/>
      <c r="I111" s="153"/>
      <c r="J111" s="154"/>
      <c r="K111" s="154"/>
      <c r="L111" s="154"/>
      <c r="M111" s="154"/>
      <c r="N111" s="154"/>
      <c r="O111" s="154"/>
      <c r="P111" s="155"/>
      <c r="Q111" s="155"/>
      <c r="R111" s="155"/>
      <c r="S111" s="155"/>
      <c r="T111" s="155"/>
      <c r="U111" s="155"/>
      <c r="V111" s="154"/>
      <c r="W111" s="154"/>
      <c r="X111" s="154"/>
      <c r="Y111" s="154"/>
      <c r="Z111" s="154"/>
      <c r="AA111" s="154"/>
      <c r="AB111" s="154"/>
      <c r="AC111" s="156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E111" s="157" t="e">
        <f>#N/A</f>
        <v>#N/A</v>
      </c>
      <c r="BF111" s="157" t="e">
        <f>#N/A</f>
        <v>#N/A</v>
      </c>
      <c r="BG111" s="157" t="e">
        <f>#N/A</f>
        <v>#N/A</v>
      </c>
      <c r="BH111" s="157" t="e">
        <f>#N/A</f>
        <v>#N/A</v>
      </c>
      <c r="BI111" s="157" t="e">
        <f>#N/A</f>
        <v>#N/A</v>
      </c>
      <c r="BJ111" s="157" t="e">
        <f>#N/A</f>
        <v>#N/A</v>
      </c>
      <c r="BK111" s="157" t="e">
        <f>#N/A</f>
        <v>#N/A</v>
      </c>
    </row>
    <row r="112" spans="1:63" x14ac:dyDescent="0.25">
      <c r="A112" s="152">
        <v>47027</v>
      </c>
      <c r="B112" t="s">
        <v>986</v>
      </c>
      <c r="C112">
        <v>2028</v>
      </c>
      <c r="D112" s="153"/>
      <c r="E112" s="153"/>
      <c r="F112" s="153"/>
      <c r="G112" s="153"/>
      <c r="H112" s="153"/>
      <c r="I112" s="153"/>
      <c r="J112" s="154"/>
      <c r="K112" s="154"/>
      <c r="L112" s="154"/>
      <c r="M112" s="154"/>
      <c r="N112" s="154"/>
      <c r="O112" s="154"/>
      <c r="P112" s="155"/>
      <c r="Q112" s="155"/>
      <c r="R112" s="155"/>
      <c r="S112" s="155"/>
      <c r="T112" s="155"/>
      <c r="U112" s="155"/>
      <c r="V112" s="154"/>
      <c r="W112" s="154"/>
      <c r="X112" s="154"/>
      <c r="Y112" s="154"/>
      <c r="Z112" s="154"/>
      <c r="AA112" s="154"/>
      <c r="AB112" s="154"/>
      <c r="AC112" s="156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  <c r="AO112" s="154"/>
      <c r="AP112" s="154"/>
      <c r="AQ112" s="154"/>
      <c r="AR112" s="154"/>
      <c r="AS112" s="154"/>
      <c r="AT112" s="154"/>
      <c r="AU112" s="154"/>
      <c r="AV112" s="154"/>
      <c r="AW112" s="154"/>
      <c r="AX112" s="154"/>
      <c r="AY112" s="154"/>
      <c r="AZ112" s="154"/>
      <c r="BA112" s="154"/>
      <c r="BB112" s="154"/>
      <c r="BC112" s="154"/>
      <c r="BE112" s="157" t="e">
        <f>#N/A</f>
        <v>#N/A</v>
      </c>
      <c r="BF112" s="157" t="e">
        <f>#N/A</f>
        <v>#N/A</v>
      </c>
      <c r="BG112" s="157" t="e">
        <f>#N/A</f>
        <v>#N/A</v>
      </c>
      <c r="BH112" s="157" t="e">
        <f>#N/A</f>
        <v>#N/A</v>
      </c>
      <c r="BI112" s="157" t="e">
        <f>#N/A</f>
        <v>#N/A</v>
      </c>
      <c r="BJ112" s="157" t="e">
        <f>#N/A</f>
        <v>#N/A</v>
      </c>
      <c r="BK112" s="157" t="e">
        <f>#N/A</f>
        <v>#N/A</v>
      </c>
    </row>
    <row r="113" spans="1:63" x14ac:dyDescent="0.25">
      <c r="A113" s="152">
        <v>47119</v>
      </c>
      <c r="B113" t="s">
        <v>987</v>
      </c>
      <c r="C113">
        <v>2029</v>
      </c>
      <c r="D113" s="153"/>
      <c r="E113" s="153"/>
      <c r="F113" s="153"/>
      <c r="G113" s="153"/>
      <c r="H113" s="153"/>
      <c r="I113" s="153"/>
      <c r="J113" s="154"/>
      <c r="K113" s="154"/>
      <c r="L113" s="154"/>
      <c r="M113" s="154"/>
      <c r="N113" s="154"/>
      <c r="O113" s="154"/>
      <c r="P113" s="155"/>
      <c r="Q113" s="155"/>
      <c r="R113" s="155"/>
      <c r="S113" s="155"/>
      <c r="T113" s="155"/>
      <c r="U113" s="155"/>
      <c r="V113" s="154"/>
      <c r="W113" s="154"/>
      <c r="X113" s="154"/>
      <c r="Y113" s="154"/>
      <c r="Z113" s="154"/>
      <c r="AA113" s="154"/>
      <c r="AB113" s="154"/>
      <c r="AC113" s="156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  <c r="BE113" s="157" t="e">
        <f>#N/A</f>
        <v>#N/A</v>
      </c>
      <c r="BF113" s="157" t="e">
        <f>#N/A</f>
        <v>#N/A</v>
      </c>
      <c r="BG113" s="157" t="e">
        <f>#N/A</f>
        <v>#N/A</v>
      </c>
      <c r="BH113" s="157" t="e">
        <f>#N/A</f>
        <v>#N/A</v>
      </c>
      <c r="BI113" s="157" t="e">
        <f>#N/A</f>
        <v>#N/A</v>
      </c>
      <c r="BJ113" s="157" t="e">
        <f>#N/A</f>
        <v>#N/A</v>
      </c>
      <c r="BK113" s="157" t="e">
        <f>#N/A</f>
        <v>#N/A</v>
      </c>
    </row>
    <row r="114" spans="1:63" x14ac:dyDescent="0.25">
      <c r="A114" s="152">
        <v>47209</v>
      </c>
      <c r="B114" t="s">
        <v>988</v>
      </c>
      <c r="C114">
        <v>2029</v>
      </c>
      <c r="D114" s="153"/>
      <c r="E114" s="153"/>
      <c r="F114" s="153"/>
      <c r="G114" s="153"/>
      <c r="H114" s="153"/>
      <c r="I114" s="153"/>
      <c r="J114" s="154"/>
      <c r="K114" s="154"/>
      <c r="L114" s="154"/>
      <c r="M114" s="154"/>
      <c r="N114" s="154"/>
      <c r="O114" s="154"/>
      <c r="P114" s="155"/>
      <c r="Q114" s="155"/>
      <c r="R114" s="155"/>
      <c r="S114" s="155"/>
      <c r="T114" s="155"/>
      <c r="U114" s="155"/>
      <c r="V114" s="154"/>
      <c r="W114" s="154"/>
      <c r="X114" s="154"/>
      <c r="Y114" s="154"/>
      <c r="Z114" s="154"/>
      <c r="AA114" s="154"/>
      <c r="AB114" s="154"/>
      <c r="AC114" s="156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  <c r="BE114" s="157" t="e">
        <f>#N/A</f>
        <v>#N/A</v>
      </c>
      <c r="BF114" s="157" t="e">
        <f>#N/A</f>
        <v>#N/A</v>
      </c>
      <c r="BG114" s="157" t="e">
        <f>#N/A</f>
        <v>#N/A</v>
      </c>
      <c r="BH114" s="157" t="e">
        <f>#N/A</f>
        <v>#N/A</v>
      </c>
      <c r="BI114" s="157" t="e">
        <f>#N/A</f>
        <v>#N/A</v>
      </c>
      <c r="BJ114" s="157" t="e">
        <f>#N/A</f>
        <v>#N/A</v>
      </c>
      <c r="BK114" s="157" t="e">
        <f>#N/A</f>
        <v>#N/A</v>
      </c>
    </row>
    <row r="115" spans="1:63" x14ac:dyDescent="0.25">
      <c r="A115" s="152">
        <v>47300</v>
      </c>
      <c r="B115" t="s">
        <v>989</v>
      </c>
      <c r="C115">
        <v>2029</v>
      </c>
      <c r="D115" s="153"/>
      <c r="E115" s="153"/>
      <c r="F115" s="153"/>
      <c r="G115" s="153"/>
      <c r="H115" s="153"/>
      <c r="I115" s="153"/>
      <c r="J115" s="154"/>
      <c r="K115" s="154"/>
      <c r="L115" s="154"/>
      <c r="M115" s="154"/>
      <c r="N115" s="154"/>
      <c r="O115" s="154"/>
      <c r="P115" s="155"/>
      <c r="Q115" s="155"/>
      <c r="R115" s="155"/>
      <c r="S115" s="155"/>
      <c r="T115" s="155"/>
      <c r="U115" s="155"/>
      <c r="V115" s="154"/>
      <c r="W115" s="154"/>
      <c r="X115" s="154"/>
      <c r="Y115" s="154"/>
      <c r="Z115" s="154"/>
      <c r="AA115" s="154"/>
      <c r="AB115" s="154"/>
      <c r="AC115" s="156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  <c r="BE115" s="157" t="e">
        <f>#N/A</f>
        <v>#N/A</v>
      </c>
      <c r="BF115" s="157" t="e">
        <f>#N/A</f>
        <v>#N/A</v>
      </c>
      <c r="BG115" s="157" t="e">
        <f>#N/A</f>
        <v>#N/A</v>
      </c>
      <c r="BH115" s="157" t="e">
        <f>#N/A</f>
        <v>#N/A</v>
      </c>
      <c r="BI115" s="157" t="e">
        <f>#N/A</f>
        <v>#N/A</v>
      </c>
      <c r="BJ115" s="157" t="e">
        <f>#N/A</f>
        <v>#N/A</v>
      </c>
      <c r="BK115" s="157" t="e">
        <f>#N/A</f>
        <v>#N/A</v>
      </c>
    </row>
    <row r="116" spans="1:63" x14ac:dyDescent="0.25">
      <c r="A116" s="152">
        <v>47392</v>
      </c>
      <c r="B116" t="s">
        <v>990</v>
      </c>
      <c r="C116">
        <v>2029</v>
      </c>
      <c r="D116" s="153"/>
      <c r="E116" s="153"/>
      <c r="F116" s="153"/>
      <c r="G116" s="153"/>
      <c r="H116" s="153"/>
      <c r="I116" s="153"/>
      <c r="J116" s="154"/>
      <c r="K116" s="154"/>
      <c r="L116" s="154"/>
      <c r="M116" s="154"/>
      <c r="N116" s="154"/>
      <c r="O116" s="154"/>
      <c r="P116" s="155"/>
      <c r="Q116" s="155"/>
      <c r="R116" s="155"/>
      <c r="S116" s="155"/>
      <c r="T116" s="155"/>
      <c r="U116" s="155"/>
      <c r="V116" s="154"/>
      <c r="W116" s="154"/>
      <c r="X116" s="154"/>
      <c r="Y116" s="154"/>
      <c r="Z116" s="154"/>
      <c r="AA116" s="154"/>
      <c r="AB116" s="154"/>
      <c r="AC116" s="156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4"/>
      <c r="BC116" s="154"/>
      <c r="BE116" s="157" t="e">
        <f>#N/A</f>
        <v>#N/A</v>
      </c>
      <c r="BF116" s="157" t="e">
        <f>#N/A</f>
        <v>#N/A</v>
      </c>
      <c r="BG116" s="157" t="e">
        <f>#N/A</f>
        <v>#N/A</v>
      </c>
      <c r="BH116" s="157" t="e">
        <f>#N/A</f>
        <v>#N/A</v>
      </c>
      <c r="BI116" s="157" t="e">
        <f>#N/A</f>
        <v>#N/A</v>
      </c>
      <c r="BJ116" s="157" t="e">
        <f>#N/A</f>
        <v>#N/A</v>
      </c>
      <c r="BK116" s="157" t="e">
        <f>#N/A</f>
        <v>#N/A</v>
      </c>
    </row>
    <row r="117" spans="1:63" x14ac:dyDescent="0.25">
      <c r="A117" s="152">
        <v>47484</v>
      </c>
      <c r="B117" t="s">
        <v>991</v>
      </c>
      <c r="C117">
        <v>2030</v>
      </c>
      <c r="D117" s="153"/>
      <c r="E117" s="153"/>
      <c r="F117" s="153"/>
      <c r="G117" s="153"/>
      <c r="H117" s="153"/>
      <c r="I117" s="153"/>
      <c r="J117" s="154"/>
      <c r="K117" s="154"/>
      <c r="L117" s="154"/>
      <c r="M117" s="154"/>
      <c r="N117" s="154"/>
      <c r="O117" s="154"/>
      <c r="P117" s="155"/>
      <c r="Q117" s="155"/>
      <c r="R117" s="155"/>
      <c r="S117" s="155"/>
      <c r="T117" s="155"/>
      <c r="U117" s="155"/>
      <c r="V117" s="154"/>
      <c r="W117" s="154"/>
      <c r="X117" s="154"/>
      <c r="Y117" s="154"/>
      <c r="Z117" s="154"/>
      <c r="AA117" s="154"/>
      <c r="AB117" s="154"/>
      <c r="AC117" s="156"/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/>
      <c r="AN117" s="154"/>
      <c r="AO117" s="154"/>
      <c r="AP117" s="154"/>
      <c r="AQ117" s="154"/>
      <c r="AR117" s="154"/>
      <c r="AS117" s="154"/>
      <c r="AT117" s="154"/>
      <c r="AU117" s="154"/>
      <c r="AV117" s="154"/>
      <c r="AW117" s="154"/>
      <c r="AX117" s="154"/>
      <c r="AY117" s="154"/>
      <c r="AZ117" s="154"/>
      <c r="BA117" s="154"/>
      <c r="BB117" s="154"/>
      <c r="BC117" s="154"/>
      <c r="BE117" s="157" t="e">
        <f>#N/A</f>
        <v>#N/A</v>
      </c>
      <c r="BF117" s="157" t="e">
        <f>#N/A</f>
        <v>#N/A</v>
      </c>
      <c r="BG117" s="157" t="e">
        <f>#N/A</f>
        <v>#N/A</v>
      </c>
      <c r="BH117" s="157" t="e">
        <f>#N/A</f>
        <v>#N/A</v>
      </c>
      <c r="BI117" s="157" t="e">
        <f>#N/A</f>
        <v>#N/A</v>
      </c>
      <c r="BJ117" s="157" t="e">
        <f>#N/A</f>
        <v>#N/A</v>
      </c>
      <c r="BK117" s="157" t="e">
        <f>#N/A</f>
        <v>#N/A</v>
      </c>
    </row>
    <row r="118" spans="1:63" x14ac:dyDescent="0.25">
      <c r="A118" s="152">
        <v>47574</v>
      </c>
      <c r="B118" t="s">
        <v>992</v>
      </c>
      <c r="C118">
        <v>2030</v>
      </c>
      <c r="D118" s="153"/>
      <c r="E118" s="153"/>
      <c r="F118" s="153"/>
      <c r="G118" s="153"/>
      <c r="H118" s="153"/>
      <c r="I118" s="153"/>
      <c r="J118" s="154"/>
      <c r="K118" s="154"/>
      <c r="L118" s="154"/>
      <c r="M118" s="154"/>
      <c r="N118" s="154"/>
      <c r="O118" s="154"/>
      <c r="P118" s="155"/>
      <c r="Q118" s="155"/>
      <c r="R118" s="155"/>
      <c r="S118" s="155"/>
      <c r="T118" s="155"/>
      <c r="U118" s="155"/>
      <c r="V118" s="154"/>
      <c r="W118" s="154"/>
      <c r="X118" s="154"/>
      <c r="Y118" s="154"/>
      <c r="Z118" s="154"/>
      <c r="AA118" s="154"/>
      <c r="AB118" s="154"/>
      <c r="AC118" s="156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  <c r="BE118" s="157" t="e">
        <f>#N/A</f>
        <v>#N/A</v>
      </c>
      <c r="BF118" s="157" t="e">
        <f>#N/A</f>
        <v>#N/A</v>
      </c>
      <c r="BG118" s="157" t="e">
        <f>#N/A</f>
        <v>#N/A</v>
      </c>
      <c r="BH118" s="157" t="e">
        <f>#N/A</f>
        <v>#N/A</v>
      </c>
      <c r="BI118" s="157" t="e">
        <f>#N/A</f>
        <v>#N/A</v>
      </c>
      <c r="BJ118" s="157" t="e">
        <f>#N/A</f>
        <v>#N/A</v>
      </c>
      <c r="BK118" s="157" t="e">
        <f>#N/A</f>
        <v>#N/A</v>
      </c>
    </row>
    <row r="119" spans="1:63" x14ac:dyDescent="0.25">
      <c r="A119" s="152">
        <v>47665</v>
      </c>
      <c r="B119" t="s">
        <v>993</v>
      </c>
      <c r="C119">
        <v>2030</v>
      </c>
      <c r="D119" s="153"/>
      <c r="E119" s="153"/>
      <c r="F119" s="153"/>
      <c r="G119" s="153"/>
      <c r="H119" s="153"/>
      <c r="I119" s="153"/>
      <c r="J119" s="154"/>
      <c r="K119" s="154"/>
      <c r="L119" s="154"/>
      <c r="M119" s="154"/>
      <c r="N119" s="154"/>
      <c r="O119" s="154"/>
      <c r="P119" s="155"/>
      <c r="Q119" s="155"/>
      <c r="R119" s="155"/>
      <c r="S119" s="155"/>
      <c r="T119" s="155"/>
      <c r="U119" s="155"/>
      <c r="V119" s="154"/>
      <c r="W119" s="154"/>
      <c r="X119" s="154"/>
      <c r="Y119" s="154"/>
      <c r="Z119" s="154"/>
      <c r="AA119" s="154"/>
      <c r="AB119" s="154"/>
      <c r="AC119" s="156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  <c r="BA119" s="154"/>
      <c r="BB119" s="154"/>
      <c r="BC119" s="154"/>
      <c r="BE119" s="157" t="e">
        <f>#N/A</f>
        <v>#N/A</v>
      </c>
      <c r="BF119" s="157" t="e">
        <f>#N/A</f>
        <v>#N/A</v>
      </c>
      <c r="BG119" s="157" t="e">
        <f>#N/A</f>
        <v>#N/A</v>
      </c>
      <c r="BH119" s="157" t="e">
        <f>#N/A</f>
        <v>#N/A</v>
      </c>
      <c r="BI119" s="157" t="e">
        <f>#N/A</f>
        <v>#N/A</v>
      </c>
      <c r="BJ119" s="157" t="e">
        <f>#N/A</f>
        <v>#N/A</v>
      </c>
      <c r="BK119" s="157" t="e">
        <f>#N/A</f>
        <v>#N/A</v>
      </c>
    </row>
    <row r="120" spans="1:63" x14ac:dyDescent="0.25">
      <c r="A120" s="152">
        <v>47757</v>
      </c>
      <c r="B120" t="s">
        <v>994</v>
      </c>
      <c r="C120">
        <v>2030</v>
      </c>
      <c r="D120" s="153"/>
      <c r="E120" s="153"/>
      <c r="F120" s="153"/>
      <c r="G120" s="153"/>
      <c r="H120" s="153"/>
      <c r="I120" s="153"/>
      <c r="J120" s="154"/>
      <c r="K120" s="154"/>
      <c r="L120" s="154"/>
      <c r="M120" s="154"/>
      <c r="N120" s="154"/>
      <c r="O120" s="154"/>
      <c r="P120" s="155"/>
      <c r="Q120" s="155"/>
      <c r="R120" s="155"/>
      <c r="S120" s="155"/>
      <c r="T120" s="155"/>
      <c r="U120" s="155"/>
      <c r="V120" s="154"/>
      <c r="W120" s="154"/>
      <c r="X120" s="154"/>
      <c r="Y120" s="154"/>
      <c r="Z120" s="154"/>
      <c r="AA120" s="154"/>
      <c r="AB120" s="154"/>
      <c r="AC120" s="156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154"/>
      <c r="AR120" s="154"/>
      <c r="AS120" s="154"/>
      <c r="AT120" s="154"/>
      <c r="AU120" s="154"/>
      <c r="AV120" s="154"/>
      <c r="AW120" s="154"/>
      <c r="AX120" s="154"/>
      <c r="AY120" s="154"/>
      <c r="AZ120" s="154"/>
      <c r="BA120" s="154"/>
      <c r="BB120" s="154"/>
      <c r="BC120" s="154"/>
      <c r="BE120" s="157" t="e">
        <f>#N/A</f>
        <v>#N/A</v>
      </c>
      <c r="BF120" s="157" t="e">
        <f>#N/A</f>
        <v>#N/A</v>
      </c>
      <c r="BG120" s="157" t="e">
        <f>#N/A</f>
        <v>#N/A</v>
      </c>
      <c r="BH120" s="157" t="e">
        <f>#N/A</f>
        <v>#N/A</v>
      </c>
      <c r="BI120" s="157" t="e">
        <f>#N/A</f>
        <v>#N/A</v>
      </c>
      <c r="BJ120" s="157" t="e">
        <f>#N/A</f>
        <v>#N/A</v>
      </c>
      <c r="BK120" s="157" t="e">
        <f>#N/A</f>
        <v>#N/A</v>
      </c>
    </row>
  </sheetData>
  <mergeCells count="1">
    <mergeCell ref="A2:W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65"/>
  <sheetViews>
    <sheetView zoomScaleNormal="100" workbookViewId="0"/>
  </sheetViews>
  <sheetFormatPr defaultColWidth="8.85546875" defaultRowHeight="15" x14ac:dyDescent="0.25"/>
  <cols>
    <col min="1" max="1" width="42" customWidth="1"/>
    <col min="2" max="2" width="14" customWidth="1"/>
  </cols>
  <sheetData>
    <row r="1" spans="1:12" ht="16.5" customHeight="1" x14ac:dyDescent="0.3">
      <c r="A1" s="147" t="s">
        <v>1033</v>
      </c>
      <c r="J1" s="161" t="s">
        <v>1034</v>
      </c>
      <c r="L1" s="16" t="s">
        <v>75</v>
      </c>
    </row>
    <row r="2" spans="1:12" x14ac:dyDescent="0.25">
      <c r="A2" s="162" t="s">
        <v>1035</v>
      </c>
      <c r="L2" s="18" t="s">
        <v>76</v>
      </c>
    </row>
    <row r="3" spans="1:12" x14ac:dyDescent="0.25">
      <c r="L3" s="21" t="s">
        <v>915</v>
      </c>
    </row>
    <row r="4" spans="1:12" x14ac:dyDescent="0.25">
      <c r="A4" t="s">
        <v>1036</v>
      </c>
      <c r="B4" s="163"/>
      <c r="C4" s="162" t="s">
        <v>1037</v>
      </c>
    </row>
    <row r="5" spans="1:12" x14ac:dyDescent="0.25">
      <c r="A5" t="s">
        <v>1038</v>
      </c>
      <c r="B5" s="164" t="s">
        <v>331</v>
      </c>
    </row>
    <row r="6" spans="1:12" x14ac:dyDescent="0.25">
      <c r="A6" t="s">
        <v>1039</v>
      </c>
      <c r="B6" s="165">
        <v>98</v>
      </c>
    </row>
    <row r="7" spans="1:12" x14ac:dyDescent="0.25">
      <c r="A7" t="s">
        <v>1040</v>
      </c>
      <c r="B7" s="163" t="s">
        <v>260</v>
      </c>
      <c r="C7" s="163" t="s">
        <v>289</v>
      </c>
      <c r="D7" s="163" t="s">
        <v>305</v>
      </c>
    </row>
    <row r="9" spans="1:12" ht="15.75" customHeight="1" x14ac:dyDescent="0.25">
      <c r="A9" s="166" t="s">
        <v>1041</v>
      </c>
    </row>
    <row r="10" spans="1:12" ht="31.5" customHeight="1" x14ac:dyDescent="0.25">
      <c r="A10" s="151" t="s">
        <v>1042</v>
      </c>
      <c r="B10" s="151" t="s">
        <v>260</v>
      </c>
      <c r="C10" s="151" t="s">
        <v>289</v>
      </c>
      <c r="D10" s="151" t="s">
        <v>305</v>
      </c>
      <c r="E10" s="151" t="s">
        <v>331</v>
      </c>
      <c r="F10" s="151" t="s">
        <v>1043</v>
      </c>
      <c r="G10" s="151" t="s">
        <v>1044</v>
      </c>
      <c r="H10" s="151" t="s">
        <v>1045</v>
      </c>
    </row>
    <row r="11" spans="1:12" x14ac:dyDescent="0.25">
      <c r="A11" t="s">
        <v>1046</v>
      </c>
      <c r="B11" s="167">
        <v>97.512057815589102</v>
      </c>
      <c r="C11" s="167">
        <v>148.587364402709</v>
      </c>
      <c r="D11" s="167">
        <v>166.738622840407</v>
      </c>
      <c r="E11" s="168">
        <v>143.08628830279599</v>
      </c>
      <c r="F11" s="167">
        <v>99.782320008889002</v>
      </c>
      <c r="G11" s="167">
        <v>164.42272741964601</v>
      </c>
      <c r="H11" s="168">
        <v>144.01193815097099</v>
      </c>
    </row>
    <row r="12" spans="1:12" x14ac:dyDescent="0.25">
      <c r="A12" t="s">
        <v>1047</v>
      </c>
      <c r="B12" s="167">
        <v>96.934761761503395</v>
      </c>
      <c r="C12" s="167">
        <v>148.17153294242399</v>
      </c>
      <c r="D12" s="167">
        <v>191.24029063258399</v>
      </c>
      <c r="E12" s="168">
        <v>183.407258114624</v>
      </c>
      <c r="F12" s="167">
        <v>99.726076892897396</v>
      </c>
      <c r="G12" s="167">
        <v>183.887478653394</v>
      </c>
      <c r="H12" s="168">
        <v>181.00841833899901</v>
      </c>
    </row>
    <row r="13" spans="1:12" x14ac:dyDescent="0.25">
      <c r="A13" t="s">
        <v>1048</v>
      </c>
      <c r="B13" s="167">
        <v>97.838589266810104</v>
      </c>
      <c r="C13" s="167">
        <v>150.331190327462</v>
      </c>
      <c r="D13" s="167">
        <v>165.01019032931299</v>
      </c>
      <c r="E13" s="168">
        <v>137.71905375959099</v>
      </c>
      <c r="F13" s="167">
        <v>99.818899339173001</v>
      </c>
      <c r="G13" s="167">
        <v>163.45415968799901</v>
      </c>
      <c r="H13" s="168">
        <v>139.654441614787</v>
      </c>
    </row>
    <row r="14" spans="1:12" x14ac:dyDescent="0.25">
      <c r="A14" t="s">
        <v>205</v>
      </c>
      <c r="B14" s="167">
        <v>97.471968727990102</v>
      </c>
      <c r="C14" s="167">
        <v>160.30284620391899</v>
      </c>
      <c r="D14" s="167">
        <v>161.92650746885499</v>
      </c>
      <c r="E14" s="168">
        <v>131.45163284030301</v>
      </c>
      <c r="F14" s="167">
        <v>99.373694414114496</v>
      </c>
      <c r="G14" s="167">
        <v>162.81527667482499</v>
      </c>
      <c r="H14" s="168">
        <v>133.67726561776499</v>
      </c>
    </row>
    <row r="15" spans="1:12" x14ac:dyDescent="0.25">
      <c r="A15" t="s">
        <v>232</v>
      </c>
      <c r="B15" s="167">
        <v>96.633331576833399</v>
      </c>
      <c r="C15" s="167">
        <v>138.82465611197401</v>
      </c>
      <c r="D15" s="167">
        <v>161.51120505179401</v>
      </c>
      <c r="E15" s="168">
        <v>145.18806748969399</v>
      </c>
      <c r="F15" s="167">
        <v>100.737510613943</v>
      </c>
      <c r="G15" s="167">
        <v>156.16265591388</v>
      </c>
      <c r="H15" s="168">
        <v>144.281425107275</v>
      </c>
    </row>
    <row r="16" spans="1:12" x14ac:dyDescent="0.25">
      <c r="A16" t="s">
        <v>233</v>
      </c>
      <c r="B16" s="167">
        <v>98.850587119886796</v>
      </c>
      <c r="C16" s="167">
        <v>140.79729601774099</v>
      </c>
      <c r="D16" s="167">
        <v>180.75197273167399</v>
      </c>
      <c r="E16" s="168">
        <v>143.148484929994</v>
      </c>
      <c r="F16" s="167">
        <v>99.527335055037497</v>
      </c>
      <c r="G16" s="167">
        <v>181.88610799723401</v>
      </c>
      <c r="H16" s="168">
        <v>144.83567322371201</v>
      </c>
    </row>
    <row r="18" spans="1:6" ht="15.75" customHeight="1" x14ac:dyDescent="0.25">
      <c r="A18" s="166" t="s">
        <v>1049</v>
      </c>
    </row>
    <row r="19" spans="1:6" ht="48" customHeight="1" x14ac:dyDescent="0.25">
      <c r="A19" s="151" t="s">
        <v>1042</v>
      </c>
      <c r="B19" s="151" t="s">
        <v>1050</v>
      </c>
      <c r="C19" s="151" t="s">
        <v>1051</v>
      </c>
      <c r="D19" s="151" t="s">
        <v>1052</v>
      </c>
      <c r="E19" s="151" t="s">
        <v>1053</v>
      </c>
      <c r="F19" s="151" t="s">
        <v>1054</v>
      </c>
    </row>
    <row r="20" spans="1:6" x14ac:dyDescent="0.25">
      <c r="A20" t="s">
        <v>1046</v>
      </c>
      <c r="B20" s="169">
        <v>-1.36079683498874E-2</v>
      </c>
      <c r="C20" s="169">
        <v>-3.2122571667148102E-4</v>
      </c>
      <c r="D20" s="169">
        <v>-0.114239709945111</v>
      </c>
      <c r="E20" s="169">
        <v>-0.12413605825052</v>
      </c>
      <c r="F20" s="169">
        <v>0.44011938150971203</v>
      </c>
    </row>
    <row r="21" spans="1:6" x14ac:dyDescent="0.25">
      <c r="A21" t="s">
        <v>1047</v>
      </c>
      <c r="B21" s="169">
        <v>1.1971035951378099E-2</v>
      </c>
      <c r="C21" s="169">
        <v>7.4972918881152997E-2</v>
      </c>
      <c r="D21" s="169">
        <v>-5.9361121705599797E-2</v>
      </c>
      <c r="E21" s="169">
        <v>-1.5656641417232799E-2</v>
      </c>
      <c r="F21" s="169">
        <v>0.810084183389989</v>
      </c>
    </row>
    <row r="22" spans="1:6" x14ac:dyDescent="0.25">
      <c r="A22" t="s">
        <v>1048</v>
      </c>
      <c r="B22" s="169">
        <v>-2.28613831795977E-2</v>
      </c>
      <c r="C22" s="169">
        <v>-1.8044941248769701E-2</v>
      </c>
      <c r="D22" s="169">
        <v>-0.12744568177764601</v>
      </c>
      <c r="E22" s="169">
        <v>-0.145604847980873</v>
      </c>
      <c r="F22" s="169">
        <v>0.39654441614786901</v>
      </c>
    </row>
    <row r="23" spans="1:6" x14ac:dyDescent="0.25">
      <c r="A23" t="s">
        <v>205</v>
      </c>
      <c r="B23" s="169">
        <v>-3.2039935492203298E-2</v>
      </c>
      <c r="C23" s="169">
        <v>-1.9170720421906599E-2</v>
      </c>
      <c r="D23" s="169">
        <v>-0.166320713344183</v>
      </c>
      <c r="E23" s="169">
        <v>-0.17896361847699399</v>
      </c>
      <c r="F23" s="169">
        <v>0.33677265617765201</v>
      </c>
    </row>
    <row r="24" spans="1:6" x14ac:dyDescent="0.25">
      <c r="A24" t="s">
        <v>232</v>
      </c>
      <c r="B24" s="169">
        <v>1.11427065770957E-2</v>
      </c>
      <c r="C24" s="169">
        <v>3.5037067824650797E-2</v>
      </c>
      <c r="D24" s="169">
        <v>-6.0556835480020402E-2</v>
      </c>
      <c r="E24" s="169">
        <v>-7.6082407391667897E-2</v>
      </c>
      <c r="F24" s="169">
        <v>0.44281425107275102</v>
      </c>
    </row>
    <row r="25" spans="1:6" x14ac:dyDescent="0.25">
      <c r="A25" t="s">
        <v>233</v>
      </c>
      <c r="B25" s="169">
        <v>-4.7422728237036402E-2</v>
      </c>
      <c r="C25" s="169">
        <v>-8.3310663597195994E-2</v>
      </c>
      <c r="D25" s="169">
        <v>-0.18303980091918601</v>
      </c>
      <c r="E25" s="169">
        <v>-0.203701289677856</v>
      </c>
      <c r="F25" s="169">
        <v>0.44835673223711697</v>
      </c>
    </row>
    <row r="27" spans="1:6" ht="15.75" customHeight="1" x14ac:dyDescent="0.25">
      <c r="A27" s="166" t="s">
        <v>1055</v>
      </c>
    </row>
    <row r="28" spans="1:6" ht="48" customHeight="1" x14ac:dyDescent="0.25">
      <c r="A28" s="151" t="s">
        <v>1042</v>
      </c>
      <c r="B28" s="151" t="s">
        <v>1050</v>
      </c>
      <c r="C28" s="151" t="s">
        <v>1051</v>
      </c>
      <c r="D28" s="151" t="s">
        <v>1052</v>
      </c>
      <c r="E28" s="151" t="s">
        <v>1053</v>
      </c>
      <c r="F28" s="151" t="s">
        <v>1054</v>
      </c>
    </row>
    <row r="29" spans="1:6" x14ac:dyDescent="0.25">
      <c r="A29" t="s">
        <v>1046</v>
      </c>
      <c r="B29" s="169">
        <v>-4.8127420035308302E-2</v>
      </c>
      <c r="C29" s="169">
        <v>-1.4377973148268299E-2</v>
      </c>
      <c r="D29" s="169">
        <v>-0.13593817154637899</v>
      </c>
      <c r="E29" s="169">
        <v>-0.141852764132818</v>
      </c>
      <c r="F29" s="169">
        <v>0.430862883027957</v>
      </c>
    </row>
    <row r="30" spans="1:6" x14ac:dyDescent="0.25">
      <c r="A30" t="s">
        <v>1047</v>
      </c>
      <c r="B30" s="169">
        <v>-1.72170967137312E-2</v>
      </c>
      <c r="C30" s="169">
        <v>7.9413176503580804E-2</v>
      </c>
      <c r="D30" s="169">
        <v>-5.2367235984820598E-2</v>
      </c>
      <c r="E30" s="169">
        <v>-4.0959112183159799E-2</v>
      </c>
      <c r="F30" s="169">
        <v>0.83407258114623894</v>
      </c>
    </row>
    <row r="31" spans="1:6" x14ac:dyDescent="0.25">
      <c r="A31" t="s">
        <v>1048</v>
      </c>
      <c r="B31" s="169">
        <v>-5.9532755198263697E-2</v>
      </c>
      <c r="C31" s="169">
        <v>-3.8860399964128198E-2</v>
      </c>
      <c r="D31" s="169">
        <v>-0.157625285883119</v>
      </c>
      <c r="E31" s="169">
        <v>-0.16539061324186399</v>
      </c>
      <c r="F31" s="169">
        <v>0.37719053759591098</v>
      </c>
    </row>
    <row r="32" spans="1:6" x14ac:dyDescent="0.25">
      <c r="A32" t="s">
        <v>205</v>
      </c>
      <c r="B32" s="169">
        <v>-7.2749751455911504E-2</v>
      </c>
      <c r="C32" s="169">
        <v>-4.7675584462633903E-2</v>
      </c>
      <c r="D32" s="169">
        <v>-0.19227722260911101</v>
      </c>
      <c r="E32" s="169">
        <v>-0.18820188927012901</v>
      </c>
      <c r="F32" s="169">
        <v>0.31451632840302601</v>
      </c>
    </row>
    <row r="33" spans="1:6" x14ac:dyDescent="0.25">
      <c r="A33" t="s">
        <v>232</v>
      </c>
      <c r="B33" s="169">
        <v>-1.66409779377398E-2</v>
      </c>
      <c r="C33" s="169">
        <v>2.5953129145936699E-2</v>
      </c>
      <c r="D33" s="169">
        <v>-7.8553552881347494E-2</v>
      </c>
      <c r="E33" s="169">
        <v>-0.101065047201309</v>
      </c>
      <c r="F33" s="169">
        <v>0.451880674896942</v>
      </c>
    </row>
    <row r="34" spans="1:6" x14ac:dyDescent="0.25">
      <c r="A34" t="s">
        <v>233</v>
      </c>
      <c r="B34" s="169">
        <v>-7.1745727262369094E-2</v>
      </c>
      <c r="C34" s="169">
        <v>-6.4598603933113896E-2</v>
      </c>
      <c r="D34" s="169">
        <v>-0.205542602951922</v>
      </c>
      <c r="E34" s="169">
        <v>-0.208039155719216</v>
      </c>
      <c r="F34" s="169">
        <v>0.43148484929993602</v>
      </c>
    </row>
    <row r="36" spans="1:6" ht="15.75" customHeight="1" x14ac:dyDescent="0.25">
      <c r="A36" s="166" t="s">
        <v>1056</v>
      </c>
    </row>
    <row r="37" spans="1:6" ht="63.75" customHeight="1" x14ac:dyDescent="0.25">
      <c r="A37" s="151" t="s">
        <v>1042</v>
      </c>
      <c r="B37" s="151" t="s">
        <v>1057</v>
      </c>
      <c r="C37" s="151" t="s">
        <v>1058</v>
      </c>
      <c r="D37" s="151" t="s">
        <v>1059</v>
      </c>
      <c r="E37" s="151" t="s">
        <v>1060</v>
      </c>
      <c r="F37" s="151" t="s">
        <v>1061</v>
      </c>
    </row>
    <row r="38" spans="1:6" x14ac:dyDescent="0.25">
      <c r="A38" t="s">
        <v>1046</v>
      </c>
      <c r="B38" s="167">
        <v>167.31160463699501</v>
      </c>
      <c r="C38" t="s">
        <v>297</v>
      </c>
      <c r="D38" s="167">
        <v>99.669657624676105</v>
      </c>
      <c r="E38" t="s">
        <v>262</v>
      </c>
      <c r="F38" s="169">
        <v>-0.13925911795882601</v>
      </c>
    </row>
    <row r="39" spans="1:6" x14ac:dyDescent="0.25">
      <c r="A39" t="s">
        <v>1047</v>
      </c>
      <c r="B39" s="167">
        <v>192.93921257921099</v>
      </c>
      <c r="C39" t="s">
        <v>312</v>
      </c>
      <c r="D39" s="167">
        <v>99.132202976854799</v>
      </c>
      <c r="E39" t="s">
        <v>262</v>
      </c>
      <c r="F39" s="169">
        <v>-6.1837062983317301E-2</v>
      </c>
    </row>
    <row r="40" spans="1:6" x14ac:dyDescent="0.25">
      <c r="A40" t="s">
        <v>1048</v>
      </c>
      <c r="B40" s="167">
        <v>167.36345845218099</v>
      </c>
      <c r="C40" t="s">
        <v>297</v>
      </c>
      <c r="D40" s="167">
        <v>99.818899339173001</v>
      </c>
      <c r="E40" t="s">
        <v>260</v>
      </c>
      <c r="F40" s="169">
        <v>-0.165561927876335</v>
      </c>
    </row>
    <row r="41" spans="1:6" x14ac:dyDescent="0.25">
      <c r="A41" t="s">
        <v>205</v>
      </c>
      <c r="B41" s="167">
        <v>178.96775941438401</v>
      </c>
      <c r="C41" t="s">
        <v>296</v>
      </c>
      <c r="D41" s="167">
        <v>99.373694414114496</v>
      </c>
      <c r="E41" t="s">
        <v>260</v>
      </c>
      <c r="F41" s="169">
        <v>-0.25306509923808301</v>
      </c>
    </row>
    <row r="42" spans="1:6" x14ac:dyDescent="0.25">
      <c r="A42" t="s">
        <v>232</v>
      </c>
      <c r="B42" s="167">
        <v>156.76876731135701</v>
      </c>
      <c r="C42" t="s">
        <v>306</v>
      </c>
      <c r="D42" s="167">
        <v>98.890026405306301</v>
      </c>
      <c r="E42" t="s">
        <v>262</v>
      </c>
      <c r="F42" s="169">
        <v>-7.9654528247204898E-2</v>
      </c>
    </row>
    <row r="43" spans="1:6" x14ac:dyDescent="0.25">
      <c r="A43" t="s">
        <v>233</v>
      </c>
      <c r="B43" s="167">
        <v>181.88610799723401</v>
      </c>
      <c r="C43" t="s">
        <v>305</v>
      </c>
      <c r="D43" s="167">
        <v>99.271912808404593</v>
      </c>
      <c r="E43" t="s">
        <v>262</v>
      </c>
      <c r="F43" s="169">
        <v>-0.203701289677856</v>
      </c>
    </row>
    <row r="44" spans="1:6" ht="30" customHeight="1" x14ac:dyDescent="0.25">
      <c r="A44" s="148" t="s">
        <v>1062</v>
      </c>
    </row>
    <row r="46" spans="1:6" ht="15.75" customHeight="1" x14ac:dyDescent="0.25">
      <c r="A46" s="166" t="s">
        <v>1063</v>
      </c>
    </row>
    <row r="47" spans="1:6" ht="63.75" customHeight="1" x14ac:dyDescent="0.25">
      <c r="A47" s="151" t="s">
        <v>1064</v>
      </c>
      <c r="B47" s="151" t="s">
        <v>1065</v>
      </c>
      <c r="C47" s="151" t="s">
        <v>1066</v>
      </c>
      <c r="D47" s="151" t="s">
        <v>1067</v>
      </c>
      <c r="E47" s="151" t="s">
        <v>1068</v>
      </c>
      <c r="F47" s="151" t="s">
        <v>1069</v>
      </c>
    </row>
    <row r="48" spans="1:6" x14ac:dyDescent="0.25">
      <c r="A48" t="s">
        <v>1070</v>
      </c>
      <c r="B48" s="170">
        <v>36.4726013977766</v>
      </c>
      <c r="C48" s="170">
        <v>78.500191197014402</v>
      </c>
      <c r="D48" s="170">
        <v>-66.539751463990001</v>
      </c>
      <c r="E48" s="170">
        <v>24.513324141366699</v>
      </c>
      <c r="F48" s="170">
        <v>-1.1624766144926501E-3</v>
      </c>
    </row>
    <row r="49" spans="1:8" x14ac:dyDescent="0.25">
      <c r="A49" t="s">
        <v>1071</v>
      </c>
      <c r="B49" s="170">
        <v>59.3373354356386</v>
      </c>
      <c r="C49" s="170">
        <v>78.500191197014402</v>
      </c>
      <c r="D49" s="170">
        <v>-43.627897014174501</v>
      </c>
      <c r="E49" s="170">
        <v>24.513324141366699</v>
      </c>
      <c r="F49" s="170">
        <v>-4.8282888568056903E-2</v>
      </c>
    </row>
    <row r="50" spans="1:8" x14ac:dyDescent="0.25">
      <c r="A50" t="s">
        <v>1072</v>
      </c>
      <c r="B50" s="170">
        <v>33.400091123055503</v>
      </c>
      <c r="C50" s="170">
        <v>78.500191197014402</v>
      </c>
      <c r="D50" s="170">
        <v>-69.6391852462001</v>
      </c>
      <c r="E50" s="170">
        <v>24.513324141366699</v>
      </c>
      <c r="F50" s="170">
        <v>2.5761030874466701E-2</v>
      </c>
    </row>
    <row r="51" spans="1:8" x14ac:dyDescent="0.25">
      <c r="A51" t="s">
        <v>1073</v>
      </c>
      <c r="B51" s="170">
        <v>29.025824340526601</v>
      </c>
      <c r="C51" s="170">
        <v>74.646629930807407</v>
      </c>
      <c r="D51" s="170">
        <v>-70.116733227699697</v>
      </c>
      <c r="E51" s="170">
        <v>24.513324141366699</v>
      </c>
      <c r="F51" s="170">
        <v>-1.73965039478041E-2</v>
      </c>
    </row>
    <row r="52" spans="1:8" x14ac:dyDescent="0.25">
      <c r="A52" t="s">
        <v>1074</v>
      </c>
      <c r="B52" s="170">
        <v>36.659554737076398</v>
      </c>
      <c r="C52" s="170">
        <v>76.426071587034798</v>
      </c>
      <c r="D52" s="170">
        <v>-64.254304150913597</v>
      </c>
      <c r="E52" s="170">
        <v>24.513324141366699</v>
      </c>
      <c r="F52" s="170">
        <v>-2.5536840411501099E-2</v>
      </c>
    </row>
    <row r="53" spans="1:8" x14ac:dyDescent="0.25">
      <c r="A53" t="s">
        <v>1075</v>
      </c>
      <c r="B53" s="170">
        <v>37.042962566358803</v>
      </c>
      <c r="C53" s="170">
        <v>81.686802421799698</v>
      </c>
      <c r="D53" s="170">
        <v>-69.215288036125699</v>
      </c>
      <c r="E53" s="170">
        <v>24.513324141366699</v>
      </c>
      <c r="F53" s="170">
        <v>5.8124039318020203E-2</v>
      </c>
    </row>
    <row r="54" spans="1:8" x14ac:dyDescent="0.25">
      <c r="A54" t="s">
        <v>1076</v>
      </c>
      <c r="B54" s="170">
        <v>-12.130891796857</v>
      </c>
      <c r="C54" s="170">
        <v>49.004372350868401</v>
      </c>
      <c r="D54" s="170">
        <v>-58.8664757947179</v>
      </c>
      <c r="E54" s="170">
        <v>-2.2389884103437101</v>
      </c>
      <c r="F54" s="170">
        <v>-2.9799942663808501E-2</v>
      </c>
    </row>
    <row r="55" spans="1:8" x14ac:dyDescent="0.25">
      <c r="A55" t="s">
        <v>1077</v>
      </c>
      <c r="B55" s="170">
        <v>-6.1195976820823503</v>
      </c>
      <c r="C55" s="170">
        <v>49.004372350868401</v>
      </c>
      <c r="D55" s="170">
        <v>-52.778791642794801</v>
      </c>
      <c r="E55" s="170">
        <v>-2.2389884103437101</v>
      </c>
      <c r="F55" s="170">
        <v>-0.106189979812201</v>
      </c>
    </row>
    <row r="56" spans="1:8" x14ac:dyDescent="0.25">
      <c r="A56" t="s">
        <v>1078</v>
      </c>
      <c r="B56" s="170">
        <v>-13.633037100113</v>
      </c>
      <c r="C56" s="170">
        <v>49.004372350868401</v>
      </c>
      <c r="D56" s="170">
        <v>-60.391263633038598</v>
      </c>
      <c r="E56" s="170">
        <v>-2.2389884103437101</v>
      </c>
      <c r="F56" s="170">
        <v>-7.1574075989757598E-3</v>
      </c>
    </row>
    <row r="57" spans="1:8" x14ac:dyDescent="0.25">
      <c r="A57" t="s">
        <v>1079</v>
      </c>
      <c r="B57" s="170">
        <v>-18.1906498955397</v>
      </c>
      <c r="C57" s="170">
        <v>45.009884354758299</v>
      </c>
      <c r="D57" s="170">
        <v>-60.939767544728902</v>
      </c>
      <c r="E57" s="170">
        <v>-2.2389884103437101</v>
      </c>
      <c r="F57" s="170">
        <v>-2.17782952254395E-2</v>
      </c>
    </row>
    <row r="58" spans="1:8" x14ac:dyDescent="0.25">
      <c r="A58" t="s">
        <v>1080</v>
      </c>
      <c r="B58" s="170">
        <v>-6.2467957413591897</v>
      </c>
      <c r="C58" s="170">
        <v>50.235915840357997</v>
      </c>
      <c r="D58" s="170">
        <v>-54.186828363534701</v>
      </c>
      <c r="E58" s="170">
        <v>-2.2389884103437101</v>
      </c>
      <c r="F58" s="170">
        <v>-5.6894807838824502E-2</v>
      </c>
    </row>
    <row r="59" spans="1:8" x14ac:dyDescent="0.25">
      <c r="A59" t="s">
        <v>1081</v>
      </c>
      <c r="B59" s="170">
        <v>-20.216490124414999</v>
      </c>
      <c r="C59" s="170">
        <v>50.802416336643297</v>
      </c>
      <c r="D59" s="170">
        <v>-68.772523730101597</v>
      </c>
      <c r="E59" s="170">
        <v>-2.2389884103437101</v>
      </c>
      <c r="F59" s="170">
        <v>-7.3943206130464602E-3</v>
      </c>
    </row>
    <row r="61" spans="1:8" ht="35.1" customHeight="1" x14ac:dyDescent="0.25">
      <c r="A61" s="4" t="s">
        <v>1082</v>
      </c>
      <c r="B61" s="4"/>
      <c r="C61" s="4"/>
      <c r="D61" s="4"/>
      <c r="E61" s="4"/>
      <c r="F61" s="4"/>
      <c r="G61" s="4"/>
      <c r="H61" s="4"/>
    </row>
    <row r="63" spans="1:8" ht="46.35" customHeight="1" x14ac:dyDescent="0.25">
      <c r="A63" s="4" t="s">
        <v>1083</v>
      </c>
      <c r="B63" s="4"/>
      <c r="C63" s="4"/>
      <c r="D63" s="4"/>
      <c r="E63" s="4"/>
      <c r="F63" s="4"/>
      <c r="G63" s="4"/>
      <c r="H63" s="4"/>
    </row>
    <row r="65" spans="1:1" x14ac:dyDescent="0.25">
      <c r="A65" s="148" t="s">
        <v>1084</v>
      </c>
    </row>
  </sheetData>
  <mergeCells count="2">
    <mergeCell ref="A61:H61"/>
    <mergeCell ref="A63:H6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13"/>
  <sheetViews>
    <sheetView zoomScaleNormal="100" workbookViewId="0"/>
  </sheetViews>
  <sheetFormatPr defaultColWidth="8.85546875" defaultRowHeight="15" x14ac:dyDescent="0.25"/>
  <cols>
    <col min="1" max="9" width="14" customWidth="1"/>
  </cols>
  <sheetData>
    <row r="1" spans="1:11" ht="16.5" customHeight="1" x14ac:dyDescent="0.25">
      <c r="A1" s="65" t="s">
        <v>1085</v>
      </c>
      <c r="K1" s="16" t="s">
        <v>78</v>
      </c>
    </row>
    <row r="2" spans="1:11" x14ac:dyDescent="0.25">
      <c r="A2" s="21" t="s">
        <v>1086</v>
      </c>
      <c r="K2" s="18" t="s">
        <v>79</v>
      </c>
    </row>
    <row r="3" spans="1:11" x14ac:dyDescent="0.25">
      <c r="K3" s="21" t="s">
        <v>1087</v>
      </c>
    </row>
    <row r="5" spans="1:11" ht="45.75" customHeight="1" x14ac:dyDescent="0.25">
      <c r="A5" s="171" t="s">
        <v>779</v>
      </c>
      <c r="B5" s="171" t="s">
        <v>1088</v>
      </c>
      <c r="C5" s="171" t="s">
        <v>1089</v>
      </c>
      <c r="D5" s="171" t="s">
        <v>1090</v>
      </c>
      <c r="E5" s="171" t="s">
        <v>1091</v>
      </c>
      <c r="F5" s="171" t="s">
        <v>1092</v>
      </c>
      <c r="G5" s="171" t="s">
        <v>1093</v>
      </c>
      <c r="H5" s="171" t="s">
        <v>1094</v>
      </c>
      <c r="I5" s="171" t="s">
        <v>1095</v>
      </c>
    </row>
    <row r="6" spans="1:11" x14ac:dyDescent="0.25">
      <c r="A6" t="s">
        <v>682</v>
      </c>
      <c r="B6" t="s">
        <v>1096</v>
      </c>
      <c r="C6">
        <v>5.5</v>
      </c>
      <c r="D6">
        <v>-14</v>
      </c>
      <c r="E6">
        <v>-14</v>
      </c>
      <c r="F6">
        <v>22</v>
      </c>
      <c r="I6" t="s">
        <v>1097</v>
      </c>
    </row>
    <row r="7" spans="1:11" x14ac:dyDescent="0.25">
      <c r="A7" t="s">
        <v>682</v>
      </c>
      <c r="B7" t="s">
        <v>1098</v>
      </c>
      <c r="C7">
        <v>8.5</v>
      </c>
      <c r="D7">
        <v>-10</v>
      </c>
      <c r="E7">
        <v>-10</v>
      </c>
      <c r="F7">
        <v>26</v>
      </c>
      <c r="I7" t="s">
        <v>1097</v>
      </c>
    </row>
    <row r="8" spans="1:11" x14ac:dyDescent="0.25">
      <c r="A8" t="s">
        <v>682</v>
      </c>
      <c r="B8" t="s">
        <v>1099</v>
      </c>
      <c r="C8">
        <v>15.5</v>
      </c>
      <c r="D8">
        <v>-4</v>
      </c>
      <c r="E8">
        <v>-4</v>
      </c>
      <c r="F8">
        <v>36</v>
      </c>
      <c r="I8" t="s">
        <v>1097</v>
      </c>
    </row>
    <row r="9" spans="1:11" x14ac:dyDescent="0.25">
      <c r="A9" t="s">
        <v>682</v>
      </c>
      <c r="B9" t="s">
        <v>1100</v>
      </c>
      <c r="C9">
        <v>9.25</v>
      </c>
      <c r="D9">
        <v>6</v>
      </c>
      <c r="E9">
        <v>8</v>
      </c>
      <c r="F9">
        <v>12</v>
      </c>
      <c r="I9" t="s">
        <v>1097</v>
      </c>
    </row>
    <row r="10" spans="1:11" x14ac:dyDescent="0.25">
      <c r="A10" t="s">
        <v>1101</v>
      </c>
      <c r="B10" t="s">
        <v>1096</v>
      </c>
      <c r="C10">
        <v>9.25</v>
      </c>
      <c r="D10">
        <v>-4</v>
      </c>
      <c r="E10">
        <v>-4</v>
      </c>
      <c r="F10">
        <v>20</v>
      </c>
      <c r="I10" t="s">
        <v>1097</v>
      </c>
    </row>
    <row r="11" spans="1:11" x14ac:dyDescent="0.25">
      <c r="A11" t="s">
        <v>1101</v>
      </c>
      <c r="B11" t="s">
        <v>1098</v>
      </c>
      <c r="C11">
        <v>7.5</v>
      </c>
      <c r="D11">
        <v>0</v>
      </c>
      <c r="E11">
        <v>0</v>
      </c>
      <c r="F11">
        <v>17</v>
      </c>
      <c r="I11" t="s">
        <v>1097</v>
      </c>
    </row>
    <row r="12" spans="1:11" x14ac:dyDescent="0.25">
      <c r="A12" t="s">
        <v>1101</v>
      </c>
      <c r="B12" t="s">
        <v>1099</v>
      </c>
      <c r="C12">
        <v>9.75</v>
      </c>
      <c r="D12">
        <v>1</v>
      </c>
      <c r="E12">
        <v>1</v>
      </c>
      <c r="F12">
        <v>20</v>
      </c>
      <c r="I12" t="s">
        <v>1097</v>
      </c>
    </row>
    <row r="13" spans="1:11" x14ac:dyDescent="0.25">
      <c r="A13" t="s">
        <v>1101</v>
      </c>
      <c r="B13" t="s">
        <v>1100</v>
      </c>
      <c r="C13">
        <v>12.25</v>
      </c>
      <c r="D13">
        <v>4</v>
      </c>
      <c r="E13">
        <v>4</v>
      </c>
      <c r="F13">
        <v>22</v>
      </c>
      <c r="I13" t="s">
        <v>1097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33"/>
  <sheetViews>
    <sheetView zoomScaleNormal="100" workbookViewId="0"/>
  </sheetViews>
  <sheetFormatPr defaultColWidth="8.85546875" defaultRowHeight="15" x14ac:dyDescent="0.25"/>
  <cols>
    <col min="1" max="7" width="14" customWidth="1"/>
  </cols>
  <sheetData>
    <row r="1" spans="1:9" ht="16.5" customHeight="1" x14ac:dyDescent="0.25">
      <c r="A1" s="65" t="s">
        <v>1102</v>
      </c>
      <c r="I1" s="16" t="s">
        <v>83</v>
      </c>
    </row>
    <row r="2" spans="1:9" x14ac:dyDescent="0.25">
      <c r="A2" s="21" t="s">
        <v>1103</v>
      </c>
      <c r="I2" s="18" t="s">
        <v>84</v>
      </c>
    </row>
    <row r="3" spans="1:9" x14ac:dyDescent="0.25">
      <c r="I3" s="21" t="s">
        <v>1104</v>
      </c>
    </row>
    <row r="5" spans="1:9" ht="45.75" customHeight="1" x14ac:dyDescent="0.25">
      <c r="A5" s="171" t="s">
        <v>1105</v>
      </c>
      <c r="B5" s="171" t="s">
        <v>779</v>
      </c>
      <c r="C5" s="171" t="s">
        <v>1106</v>
      </c>
      <c r="D5" s="171" t="s">
        <v>1107</v>
      </c>
      <c r="E5" s="171" t="s">
        <v>1108</v>
      </c>
      <c r="F5" s="171" t="s">
        <v>1109</v>
      </c>
      <c r="G5" s="171" t="s">
        <v>1110</v>
      </c>
    </row>
    <row r="6" spans="1:9" x14ac:dyDescent="0.25">
      <c r="A6">
        <v>1</v>
      </c>
      <c r="B6" t="s">
        <v>692</v>
      </c>
      <c r="C6">
        <v>100</v>
      </c>
      <c r="D6">
        <v>41</v>
      </c>
      <c r="E6">
        <v>41</v>
      </c>
      <c r="F6">
        <v>25.37</v>
      </c>
      <c r="G6">
        <v>22.25</v>
      </c>
    </row>
    <row r="7" spans="1:9" x14ac:dyDescent="0.25">
      <c r="A7">
        <v>2</v>
      </c>
      <c r="B7" t="s">
        <v>714</v>
      </c>
      <c r="C7">
        <v>97.6</v>
      </c>
      <c r="D7">
        <v>40</v>
      </c>
      <c r="E7">
        <v>41</v>
      </c>
      <c r="F7">
        <v>21.92</v>
      </c>
      <c r="G7">
        <v>7</v>
      </c>
    </row>
    <row r="8" spans="1:9" x14ac:dyDescent="0.25">
      <c r="A8">
        <v>3</v>
      </c>
      <c r="B8" t="s">
        <v>700</v>
      </c>
      <c r="C8">
        <v>92.7</v>
      </c>
      <c r="D8">
        <v>38</v>
      </c>
      <c r="E8">
        <v>41</v>
      </c>
      <c r="F8">
        <v>12.45</v>
      </c>
      <c r="G8">
        <v>9</v>
      </c>
    </row>
    <row r="9" spans="1:9" x14ac:dyDescent="0.25">
      <c r="A9">
        <v>4</v>
      </c>
      <c r="B9" t="s">
        <v>672</v>
      </c>
      <c r="C9">
        <v>68.3</v>
      </c>
      <c r="D9">
        <v>28</v>
      </c>
      <c r="E9">
        <v>41</v>
      </c>
      <c r="F9">
        <v>9.14</v>
      </c>
      <c r="G9">
        <v>5.75</v>
      </c>
    </row>
    <row r="10" spans="1:9" x14ac:dyDescent="0.25">
      <c r="A10">
        <v>5</v>
      </c>
      <c r="B10" t="s">
        <v>688</v>
      </c>
      <c r="C10">
        <v>63.4</v>
      </c>
      <c r="D10">
        <v>26</v>
      </c>
      <c r="E10">
        <v>41</v>
      </c>
      <c r="F10">
        <v>9.14</v>
      </c>
      <c r="G10">
        <v>22.5</v>
      </c>
    </row>
    <row r="11" spans="1:9" x14ac:dyDescent="0.25">
      <c r="A11">
        <v>5</v>
      </c>
      <c r="B11" t="s">
        <v>664</v>
      </c>
      <c r="C11">
        <v>63.4</v>
      </c>
      <c r="D11">
        <v>26</v>
      </c>
      <c r="E11">
        <v>41</v>
      </c>
      <c r="F11">
        <v>7.71</v>
      </c>
      <c r="G11">
        <v>9</v>
      </c>
    </row>
    <row r="12" spans="1:9" x14ac:dyDescent="0.25">
      <c r="A12">
        <v>7</v>
      </c>
      <c r="B12" t="s">
        <v>1111</v>
      </c>
      <c r="C12">
        <v>62.5</v>
      </c>
      <c r="D12">
        <v>25</v>
      </c>
      <c r="E12">
        <v>40</v>
      </c>
      <c r="F12">
        <v>12.96</v>
      </c>
      <c r="G12">
        <v>23</v>
      </c>
    </row>
    <row r="13" spans="1:9" x14ac:dyDescent="0.25">
      <c r="A13">
        <v>8</v>
      </c>
      <c r="B13" t="s">
        <v>668</v>
      </c>
      <c r="C13">
        <v>61</v>
      </c>
      <c r="D13">
        <v>25</v>
      </c>
      <c r="E13">
        <v>41</v>
      </c>
      <c r="F13">
        <v>9.76</v>
      </c>
      <c r="G13">
        <v>21.5</v>
      </c>
    </row>
    <row r="14" spans="1:9" x14ac:dyDescent="0.25">
      <c r="B14" t="s">
        <v>1101</v>
      </c>
      <c r="C14">
        <v>61</v>
      </c>
      <c r="D14">
        <v>25</v>
      </c>
      <c r="E14">
        <v>41</v>
      </c>
      <c r="F14">
        <v>5.94</v>
      </c>
      <c r="G14">
        <v>12.25</v>
      </c>
    </row>
    <row r="15" spans="1:9" x14ac:dyDescent="0.25">
      <c r="A15">
        <v>9</v>
      </c>
      <c r="B15" t="s">
        <v>710</v>
      </c>
      <c r="C15">
        <v>58.5</v>
      </c>
      <c r="D15">
        <v>24</v>
      </c>
      <c r="E15">
        <v>41</v>
      </c>
      <c r="F15">
        <v>7.37</v>
      </c>
      <c r="G15">
        <v>22.25</v>
      </c>
    </row>
    <row r="16" spans="1:9" x14ac:dyDescent="0.25">
      <c r="A16">
        <v>9</v>
      </c>
      <c r="B16" t="s">
        <v>674</v>
      </c>
      <c r="C16">
        <v>58.5</v>
      </c>
      <c r="D16">
        <v>24</v>
      </c>
      <c r="E16">
        <v>41</v>
      </c>
      <c r="F16">
        <v>6.47</v>
      </c>
      <c r="G16">
        <v>22</v>
      </c>
    </row>
    <row r="17" spans="1:7" x14ac:dyDescent="0.25">
      <c r="A17">
        <v>11</v>
      </c>
      <c r="B17" t="s">
        <v>704</v>
      </c>
      <c r="C17">
        <v>56.1</v>
      </c>
      <c r="D17">
        <v>23</v>
      </c>
      <c r="E17">
        <v>41</v>
      </c>
      <c r="F17">
        <v>6.79</v>
      </c>
      <c r="G17">
        <v>40.25</v>
      </c>
    </row>
    <row r="18" spans="1:7" x14ac:dyDescent="0.25">
      <c r="A18">
        <v>12</v>
      </c>
      <c r="B18" t="s">
        <v>696</v>
      </c>
      <c r="C18">
        <v>53.7</v>
      </c>
      <c r="D18">
        <v>22</v>
      </c>
      <c r="E18">
        <v>41</v>
      </c>
      <c r="F18">
        <v>3.37</v>
      </c>
      <c r="G18">
        <v>13.25</v>
      </c>
    </row>
    <row r="19" spans="1:7" x14ac:dyDescent="0.25">
      <c r="A19">
        <v>13</v>
      </c>
      <c r="B19" t="s">
        <v>694</v>
      </c>
      <c r="C19">
        <v>51.2</v>
      </c>
      <c r="D19">
        <v>21</v>
      </c>
      <c r="E19">
        <v>41</v>
      </c>
      <c r="F19">
        <v>5.77</v>
      </c>
      <c r="G19">
        <v>26</v>
      </c>
    </row>
    <row r="20" spans="1:7" x14ac:dyDescent="0.25">
      <c r="A20">
        <v>13</v>
      </c>
      <c r="B20" t="s">
        <v>698</v>
      </c>
      <c r="C20">
        <v>51.2</v>
      </c>
      <c r="D20">
        <v>21</v>
      </c>
      <c r="E20">
        <v>41</v>
      </c>
      <c r="F20">
        <v>5.45</v>
      </c>
      <c r="G20">
        <v>22.5</v>
      </c>
    </row>
    <row r="21" spans="1:7" x14ac:dyDescent="0.25">
      <c r="A21">
        <v>15</v>
      </c>
      <c r="B21" t="s">
        <v>690</v>
      </c>
      <c r="C21">
        <v>41.5</v>
      </c>
      <c r="D21">
        <v>17</v>
      </c>
      <c r="E21">
        <v>41</v>
      </c>
      <c r="F21">
        <v>6.26</v>
      </c>
      <c r="G21">
        <v>38.25</v>
      </c>
    </row>
    <row r="22" spans="1:7" x14ac:dyDescent="0.25">
      <c r="A22">
        <v>15</v>
      </c>
      <c r="B22" t="s">
        <v>680</v>
      </c>
      <c r="C22">
        <v>41.5</v>
      </c>
      <c r="D22">
        <v>17</v>
      </c>
      <c r="E22">
        <v>41</v>
      </c>
      <c r="F22">
        <v>5.83</v>
      </c>
      <c r="G22">
        <v>3</v>
      </c>
    </row>
    <row r="23" spans="1:7" x14ac:dyDescent="0.25">
      <c r="A23">
        <v>17</v>
      </c>
      <c r="B23" t="s">
        <v>682</v>
      </c>
      <c r="C23">
        <v>39</v>
      </c>
      <c r="D23">
        <v>16</v>
      </c>
      <c r="E23">
        <v>41</v>
      </c>
      <c r="F23">
        <v>-0.05</v>
      </c>
      <c r="G23">
        <v>9.25</v>
      </c>
    </row>
    <row r="24" spans="1:7" x14ac:dyDescent="0.25">
      <c r="A24">
        <v>18</v>
      </c>
      <c r="B24" t="s">
        <v>1112</v>
      </c>
      <c r="C24">
        <v>26.8</v>
      </c>
      <c r="D24">
        <v>11</v>
      </c>
      <c r="E24">
        <v>41</v>
      </c>
      <c r="F24">
        <v>-3.99</v>
      </c>
      <c r="G24">
        <v>5.25</v>
      </c>
    </row>
    <row r="25" spans="1:7" x14ac:dyDescent="0.25">
      <c r="A25">
        <v>19</v>
      </c>
      <c r="B25" t="s">
        <v>678</v>
      </c>
      <c r="C25">
        <v>22</v>
      </c>
      <c r="D25">
        <v>9</v>
      </c>
      <c r="E25">
        <v>41</v>
      </c>
      <c r="F25">
        <v>1.49</v>
      </c>
      <c r="G25">
        <v>22.75</v>
      </c>
    </row>
    <row r="26" spans="1:7" x14ac:dyDescent="0.25">
      <c r="A26">
        <v>19</v>
      </c>
      <c r="B26" t="s">
        <v>666</v>
      </c>
      <c r="C26">
        <v>22</v>
      </c>
      <c r="D26">
        <v>9</v>
      </c>
      <c r="E26">
        <v>41</v>
      </c>
      <c r="F26">
        <v>-0.11</v>
      </c>
      <c r="G26">
        <v>22.25</v>
      </c>
    </row>
    <row r="27" spans="1:7" x14ac:dyDescent="0.25">
      <c r="A27">
        <v>21</v>
      </c>
      <c r="B27" t="s">
        <v>1113</v>
      </c>
      <c r="C27">
        <v>14.6</v>
      </c>
      <c r="D27">
        <v>6</v>
      </c>
      <c r="E27">
        <v>41</v>
      </c>
      <c r="F27">
        <v>-2.46</v>
      </c>
      <c r="G27">
        <v>2.5</v>
      </c>
    </row>
    <row r="28" spans="1:7" x14ac:dyDescent="0.25">
      <c r="A28">
        <v>22</v>
      </c>
      <c r="B28" t="s">
        <v>1114</v>
      </c>
      <c r="C28">
        <v>10</v>
      </c>
      <c r="D28">
        <v>4</v>
      </c>
      <c r="E28">
        <v>40</v>
      </c>
      <c r="F28">
        <v>-1.01</v>
      </c>
      <c r="G28">
        <v>6.75</v>
      </c>
    </row>
    <row r="29" spans="1:7" x14ac:dyDescent="0.25">
      <c r="A29">
        <v>23</v>
      </c>
      <c r="B29" t="s">
        <v>712</v>
      </c>
      <c r="C29">
        <v>2.4</v>
      </c>
      <c r="D29">
        <v>1</v>
      </c>
      <c r="E29">
        <v>41</v>
      </c>
      <c r="F29">
        <v>-1.7</v>
      </c>
      <c r="G29">
        <v>-12.5</v>
      </c>
    </row>
    <row r="30" spans="1:7" x14ac:dyDescent="0.25">
      <c r="A30">
        <v>23</v>
      </c>
      <c r="B30" t="s">
        <v>686</v>
      </c>
      <c r="C30">
        <v>2.4</v>
      </c>
      <c r="D30">
        <v>1</v>
      </c>
      <c r="E30">
        <v>41</v>
      </c>
      <c r="F30">
        <v>-3.74</v>
      </c>
      <c r="G30">
        <v>0</v>
      </c>
    </row>
    <row r="31" spans="1:7" x14ac:dyDescent="0.25">
      <c r="A31">
        <v>23</v>
      </c>
      <c r="B31" t="s">
        <v>676</v>
      </c>
      <c r="C31">
        <v>2.4</v>
      </c>
      <c r="D31">
        <v>1</v>
      </c>
      <c r="E31">
        <v>41</v>
      </c>
      <c r="F31">
        <v>-6.79</v>
      </c>
      <c r="G31">
        <v>5.5</v>
      </c>
    </row>
    <row r="32" spans="1:7" x14ac:dyDescent="0.25">
      <c r="A32">
        <v>26</v>
      </c>
      <c r="B32" t="s">
        <v>684</v>
      </c>
      <c r="C32">
        <v>0</v>
      </c>
      <c r="D32">
        <v>0</v>
      </c>
      <c r="E32">
        <v>41</v>
      </c>
      <c r="F32">
        <v>-5.3</v>
      </c>
      <c r="G32">
        <v>-1.5</v>
      </c>
    </row>
    <row r="33" spans="1:7" x14ac:dyDescent="0.25">
      <c r="A33">
        <v>26</v>
      </c>
      <c r="B33" t="s">
        <v>706</v>
      </c>
      <c r="C33">
        <v>0</v>
      </c>
      <c r="D33">
        <v>0</v>
      </c>
      <c r="E33">
        <v>41</v>
      </c>
      <c r="F33">
        <v>-12.22</v>
      </c>
      <c r="G33">
        <v>-22.5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5"/>
  <sheetViews>
    <sheetView zoomScaleNormal="100" workbookViewId="0"/>
  </sheetViews>
  <sheetFormatPr defaultColWidth="8.85546875" defaultRowHeight="15" x14ac:dyDescent="0.25"/>
  <cols>
    <col min="1" max="1" width="10" customWidth="1"/>
    <col min="2" max="2" width="16" customWidth="1"/>
    <col min="3" max="3" width="22" customWidth="1"/>
    <col min="4" max="4" width="18" customWidth="1"/>
  </cols>
  <sheetData>
    <row r="1" spans="1:7" ht="16.5" customHeight="1" x14ac:dyDescent="0.25">
      <c r="A1" s="65" t="s">
        <v>1115</v>
      </c>
      <c r="G1" s="16" t="s">
        <v>87</v>
      </c>
    </row>
    <row r="2" spans="1:7" x14ac:dyDescent="0.25">
      <c r="A2" s="67" t="s">
        <v>1116</v>
      </c>
      <c r="G2" s="18" t="s">
        <v>88</v>
      </c>
    </row>
    <row r="3" spans="1:7" x14ac:dyDescent="0.25">
      <c r="A3" s="67" t="s">
        <v>1117</v>
      </c>
      <c r="G3" s="21" t="s">
        <v>495</v>
      </c>
    </row>
    <row r="5" spans="1:7" ht="84" customHeight="1" x14ac:dyDescent="0.25">
      <c r="A5" s="69" t="s">
        <v>227</v>
      </c>
      <c r="B5" s="69" t="s">
        <v>1118</v>
      </c>
      <c r="C5" s="69" t="s">
        <v>1119</v>
      </c>
      <c r="D5" s="69" t="s">
        <v>1120</v>
      </c>
      <c r="E5" s="69" t="s">
        <v>1121</v>
      </c>
    </row>
    <row r="6" spans="1:7" x14ac:dyDescent="0.25">
      <c r="A6" s="70">
        <v>2002</v>
      </c>
      <c r="B6" s="89">
        <v>18047</v>
      </c>
      <c r="C6" s="89">
        <v>19549</v>
      </c>
    </row>
    <row r="7" spans="1:7" x14ac:dyDescent="0.25">
      <c r="A7" s="70">
        <v>2003</v>
      </c>
      <c r="B7" s="89">
        <v>18460</v>
      </c>
      <c r="C7" s="89">
        <v>21245</v>
      </c>
      <c r="D7" s="130">
        <f t="shared" ref="D7:D29" si="0">B7/B6-1</f>
        <v>2.2884689976173433E-2</v>
      </c>
      <c r="E7" s="130">
        <f t="shared" ref="E7:E29" si="1">C7/C6-1</f>
        <v>8.6756355823827347E-2</v>
      </c>
    </row>
    <row r="8" spans="1:7" x14ac:dyDescent="0.25">
      <c r="A8" s="70">
        <v>2004</v>
      </c>
      <c r="B8" s="89">
        <v>18763</v>
      </c>
      <c r="C8" s="89">
        <v>20358</v>
      </c>
      <c r="D8" s="130">
        <f t="shared" si="0"/>
        <v>1.6413867822318462E-2</v>
      </c>
      <c r="E8" s="130">
        <f t="shared" si="1"/>
        <v>-4.17510002353495E-2</v>
      </c>
    </row>
    <row r="9" spans="1:7" x14ac:dyDescent="0.25">
      <c r="A9" s="70">
        <v>2005</v>
      </c>
      <c r="B9" s="89">
        <v>19995</v>
      </c>
      <c r="C9" s="89">
        <v>23484</v>
      </c>
      <c r="D9" s="130">
        <f t="shared" si="0"/>
        <v>6.5661141608484686E-2</v>
      </c>
      <c r="E9" s="130">
        <f t="shared" si="1"/>
        <v>0.15355142941349831</v>
      </c>
    </row>
    <row r="10" spans="1:7" x14ac:dyDescent="0.25">
      <c r="A10" s="70">
        <v>2006</v>
      </c>
      <c r="B10" s="89">
        <v>22121</v>
      </c>
      <c r="C10" s="89">
        <v>25517</v>
      </c>
      <c r="D10" s="130">
        <f t="shared" si="0"/>
        <v>0.10632658164541131</v>
      </c>
      <c r="E10" s="130">
        <f t="shared" si="1"/>
        <v>8.6569579288025889E-2</v>
      </c>
    </row>
    <row r="11" spans="1:7" x14ac:dyDescent="0.25">
      <c r="A11" s="70">
        <v>2007</v>
      </c>
      <c r="B11" s="89">
        <v>25609</v>
      </c>
      <c r="C11" s="89">
        <v>24877</v>
      </c>
      <c r="D11" s="130">
        <f t="shared" si="0"/>
        <v>0.15767822431174006</v>
      </c>
      <c r="E11" s="130">
        <f t="shared" si="1"/>
        <v>-2.5081318336795055E-2</v>
      </c>
    </row>
    <row r="12" spans="1:7" x14ac:dyDescent="0.25">
      <c r="A12" s="70">
        <v>2008</v>
      </c>
      <c r="B12" s="89">
        <v>25368</v>
      </c>
      <c r="C12" s="89">
        <v>24585</v>
      </c>
      <c r="D12" s="130">
        <f t="shared" si="0"/>
        <v>-9.4107540317857064E-3</v>
      </c>
      <c r="E12" s="130">
        <f t="shared" si="1"/>
        <v>-1.1737749728665037E-2</v>
      </c>
    </row>
    <row r="13" spans="1:7" x14ac:dyDescent="0.25">
      <c r="A13" s="70">
        <v>2009</v>
      </c>
      <c r="B13" s="89">
        <v>18740</v>
      </c>
      <c r="C13" s="89">
        <v>17018</v>
      </c>
      <c r="D13" s="130">
        <f t="shared" si="0"/>
        <v>-0.26127404604225801</v>
      </c>
      <c r="E13" s="130">
        <f t="shared" si="1"/>
        <v>-0.30778930242017488</v>
      </c>
    </row>
    <row r="14" spans="1:7" x14ac:dyDescent="0.25">
      <c r="A14" s="70">
        <v>2010</v>
      </c>
      <c r="B14" s="89">
        <v>14972</v>
      </c>
      <c r="C14" s="89">
        <v>13378</v>
      </c>
      <c r="D14" s="130">
        <f t="shared" si="0"/>
        <v>-0.20106723585912489</v>
      </c>
      <c r="E14" s="130">
        <f t="shared" si="1"/>
        <v>-0.21389117405100477</v>
      </c>
    </row>
    <row r="15" spans="1:7" x14ac:dyDescent="0.25">
      <c r="A15" s="70">
        <v>2011</v>
      </c>
      <c r="B15" s="89">
        <v>12390</v>
      </c>
      <c r="C15" s="89">
        <v>13470</v>
      </c>
      <c r="D15" s="130">
        <f t="shared" si="0"/>
        <v>-0.17245524979962601</v>
      </c>
      <c r="E15" s="130">
        <f t="shared" si="1"/>
        <v>6.8769621767079681E-3</v>
      </c>
    </row>
    <row r="16" spans="1:7" x14ac:dyDescent="0.25">
      <c r="A16" s="70">
        <v>2012</v>
      </c>
      <c r="B16" s="89">
        <v>11792</v>
      </c>
      <c r="C16" s="89">
        <v>9742</v>
      </c>
      <c r="D16" s="130">
        <f t="shared" si="0"/>
        <v>-4.8264729620661861E-2</v>
      </c>
      <c r="E16" s="130">
        <f t="shared" si="1"/>
        <v>-0.27676317743132883</v>
      </c>
    </row>
    <row r="17" spans="1:5" x14ac:dyDescent="0.25">
      <c r="A17" s="70">
        <v>2013</v>
      </c>
      <c r="B17" s="89">
        <v>10090</v>
      </c>
      <c r="C17" s="89">
        <v>7744</v>
      </c>
      <c r="D17" s="130">
        <f t="shared" si="0"/>
        <v>-0.14433514246947088</v>
      </c>
      <c r="E17" s="130">
        <f t="shared" si="1"/>
        <v>-0.20509135701088077</v>
      </c>
    </row>
    <row r="18" spans="1:5" x14ac:dyDescent="0.25">
      <c r="A18" s="70">
        <v>2014</v>
      </c>
      <c r="B18" s="89">
        <v>7805</v>
      </c>
      <c r="C18" s="89">
        <v>7743</v>
      </c>
      <c r="D18" s="130">
        <f t="shared" si="0"/>
        <v>-0.22646184340931619</v>
      </c>
      <c r="E18" s="130">
        <f t="shared" si="1"/>
        <v>-1.2913223140498253E-4</v>
      </c>
    </row>
    <row r="19" spans="1:5" x14ac:dyDescent="0.25">
      <c r="A19" s="70">
        <v>2015</v>
      </c>
      <c r="B19" s="89">
        <v>8059</v>
      </c>
      <c r="C19" s="89">
        <v>6950</v>
      </c>
      <c r="D19" s="130">
        <f t="shared" si="0"/>
        <v>3.2543241511851395E-2</v>
      </c>
      <c r="E19" s="130">
        <f t="shared" si="1"/>
        <v>-0.10241508459253523</v>
      </c>
    </row>
    <row r="20" spans="1:5" x14ac:dyDescent="0.25">
      <c r="A20" s="70">
        <v>2016</v>
      </c>
      <c r="B20" s="89">
        <v>7809</v>
      </c>
      <c r="C20" s="89">
        <v>9398</v>
      </c>
      <c r="D20" s="130">
        <f t="shared" si="0"/>
        <v>-3.1021218513463178E-2</v>
      </c>
      <c r="E20" s="130">
        <f t="shared" si="1"/>
        <v>0.35223021582733804</v>
      </c>
    </row>
    <row r="21" spans="1:5" x14ac:dyDescent="0.25">
      <c r="A21" s="70">
        <v>2017</v>
      </c>
      <c r="B21" s="89">
        <v>8496</v>
      </c>
      <c r="C21" s="89">
        <v>12509</v>
      </c>
      <c r="D21" s="130">
        <f t="shared" si="0"/>
        <v>8.797541298501721E-2</v>
      </c>
      <c r="E21" s="130">
        <f t="shared" si="1"/>
        <v>0.33102787827197266</v>
      </c>
    </row>
    <row r="22" spans="1:5" x14ac:dyDescent="0.25">
      <c r="A22" s="70">
        <v>2018</v>
      </c>
      <c r="B22" s="89">
        <v>10141</v>
      </c>
      <c r="C22" s="89">
        <v>11719</v>
      </c>
      <c r="D22" s="130">
        <f t="shared" si="0"/>
        <v>0.19362052730696799</v>
      </c>
      <c r="E22" s="130">
        <f t="shared" si="1"/>
        <v>-6.3154528739307714E-2</v>
      </c>
    </row>
    <row r="23" spans="1:5" x14ac:dyDescent="0.25">
      <c r="A23" s="70">
        <v>2019</v>
      </c>
      <c r="B23" s="89">
        <v>11726</v>
      </c>
      <c r="C23" s="89">
        <v>15370</v>
      </c>
      <c r="D23" s="130">
        <f t="shared" si="0"/>
        <v>0.15629622325214476</v>
      </c>
      <c r="E23" s="130">
        <f t="shared" si="1"/>
        <v>0.31154535369912106</v>
      </c>
    </row>
    <row r="24" spans="1:5" x14ac:dyDescent="0.25">
      <c r="A24" s="70">
        <v>2020</v>
      </c>
      <c r="B24" s="89">
        <v>11957</v>
      </c>
      <c r="C24" s="89">
        <v>14083</v>
      </c>
      <c r="D24" s="130">
        <f t="shared" si="0"/>
        <v>1.9699812382739212E-2</v>
      </c>
      <c r="E24" s="130">
        <f t="shared" si="1"/>
        <v>-8.3734547820429439E-2</v>
      </c>
    </row>
    <row r="25" spans="1:5" x14ac:dyDescent="0.25">
      <c r="A25" s="70">
        <v>2021</v>
      </c>
      <c r="B25" s="89">
        <v>12514</v>
      </c>
      <c r="C25" s="89">
        <v>16654</v>
      </c>
      <c r="D25" s="130">
        <f t="shared" si="0"/>
        <v>4.658359120180644E-2</v>
      </c>
      <c r="E25" s="130">
        <f t="shared" si="1"/>
        <v>0.18256053397713545</v>
      </c>
    </row>
    <row r="26" spans="1:5" x14ac:dyDescent="0.25">
      <c r="A26" s="70">
        <v>2022</v>
      </c>
      <c r="B26" s="89">
        <v>15875</v>
      </c>
      <c r="C26" s="89">
        <v>18991</v>
      </c>
      <c r="D26" s="130">
        <f t="shared" si="0"/>
        <v>0.2685791913057376</v>
      </c>
      <c r="E26" s="130">
        <f t="shared" si="1"/>
        <v>0.14032664825267194</v>
      </c>
    </row>
    <row r="27" spans="1:5" x14ac:dyDescent="0.25">
      <c r="A27" s="70">
        <v>2023</v>
      </c>
      <c r="B27" s="89">
        <v>16552</v>
      </c>
      <c r="C27" s="89">
        <v>18803</v>
      </c>
      <c r="D27" s="130">
        <f t="shared" si="0"/>
        <v>4.2645669291338617E-2</v>
      </c>
      <c r="E27" s="130">
        <f t="shared" si="1"/>
        <v>-9.8994260439155823E-3</v>
      </c>
    </row>
    <row r="28" spans="1:5" x14ac:dyDescent="0.25">
      <c r="A28" s="70">
        <v>2024</v>
      </c>
      <c r="B28" s="89">
        <v>16654</v>
      </c>
      <c r="C28" s="89">
        <v>20405</v>
      </c>
      <c r="D28" s="130">
        <f t="shared" si="0"/>
        <v>6.1623972933784188E-3</v>
      </c>
      <c r="E28" s="130">
        <f t="shared" si="1"/>
        <v>8.5199170345157782E-2</v>
      </c>
    </row>
    <row r="29" spans="1:5" x14ac:dyDescent="0.25">
      <c r="A29" s="70">
        <v>2025</v>
      </c>
      <c r="B29" s="89">
        <v>18338</v>
      </c>
      <c r="C29" s="89">
        <v>21809</v>
      </c>
      <c r="D29" s="130">
        <f t="shared" si="0"/>
        <v>0.10111684880509197</v>
      </c>
      <c r="E29" s="130">
        <f t="shared" si="1"/>
        <v>6.8806665033080083E-2</v>
      </c>
    </row>
    <row r="31" spans="1:5" x14ac:dyDescent="0.25">
      <c r="A31" s="66" t="s">
        <v>1122</v>
      </c>
    </row>
    <row r="32" spans="1:5" ht="42" customHeight="1" x14ac:dyDescent="0.25">
      <c r="A32" s="69" t="s">
        <v>227</v>
      </c>
      <c r="B32" s="69" t="s">
        <v>1123</v>
      </c>
      <c r="C32" s="69" t="s">
        <v>1124</v>
      </c>
    </row>
    <row r="33" spans="1:3" x14ac:dyDescent="0.25">
      <c r="A33" s="70">
        <v>2024</v>
      </c>
      <c r="B33" s="89">
        <v>11967</v>
      </c>
    </row>
    <row r="34" spans="1:3" x14ac:dyDescent="0.25">
      <c r="A34" s="70">
        <v>2025</v>
      </c>
      <c r="B34" s="89">
        <v>11988</v>
      </c>
      <c r="C34" s="130">
        <f>B34/B33-1</f>
        <v>1.7548257708699389E-3</v>
      </c>
    </row>
    <row r="35" spans="1:3" x14ac:dyDescent="0.25">
      <c r="A35" s="70">
        <v>2026</v>
      </c>
      <c r="B35" s="89">
        <v>10439</v>
      </c>
      <c r="C35" s="130">
        <f>B35/B34-1</f>
        <v>-0.12921254587921249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45"/>
  <sheetViews>
    <sheetView zoomScaleNormal="100" workbookViewId="0"/>
  </sheetViews>
  <sheetFormatPr defaultColWidth="8.85546875" defaultRowHeight="15" x14ac:dyDescent="0.25"/>
  <cols>
    <col min="1" max="1" width="44" customWidth="1"/>
    <col min="2" max="2" width="18" customWidth="1"/>
    <col min="3" max="3" width="20" customWidth="1"/>
    <col min="4" max="4" width="16" customWidth="1"/>
  </cols>
  <sheetData>
    <row r="1" spans="1:7" ht="16.5" customHeight="1" x14ac:dyDescent="0.25">
      <c r="A1" s="65" t="s">
        <v>1125</v>
      </c>
      <c r="G1" s="16" t="s">
        <v>90</v>
      </c>
    </row>
    <row r="2" spans="1:7" x14ac:dyDescent="0.25">
      <c r="A2" s="67" t="s">
        <v>1126</v>
      </c>
      <c r="G2" s="18" t="s">
        <v>91</v>
      </c>
    </row>
    <row r="3" spans="1:7" x14ac:dyDescent="0.25">
      <c r="A3" s="67" t="s">
        <v>1127</v>
      </c>
      <c r="G3" s="21" t="s">
        <v>1128</v>
      </c>
    </row>
    <row r="5" spans="1:7" ht="55.5" customHeight="1" x14ac:dyDescent="0.25">
      <c r="A5" s="69" t="s">
        <v>227</v>
      </c>
      <c r="B5" s="69" t="s">
        <v>1129</v>
      </c>
      <c r="C5" s="69" t="s">
        <v>1130</v>
      </c>
      <c r="D5" s="69" t="s">
        <v>1131</v>
      </c>
      <c r="E5" s="69" t="s">
        <v>1132</v>
      </c>
    </row>
    <row r="6" spans="1:7" x14ac:dyDescent="0.25">
      <c r="A6" s="70">
        <v>2002</v>
      </c>
      <c r="B6" s="89">
        <v>18047</v>
      </c>
    </row>
    <row r="7" spans="1:7" x14ac:dyDescent="0.25">
      <c r="A7" s="70">
        <v>2003</v>
      </c>
      <c r="B7" s="89">
        <v>18460</v>
      </c>
    </row>
    <row r="8" spans="1:7" x14ac:dyDescent="0.25">
      <c r="A8" s="70">
        <v>2004</v>
      </c>
      <c r="B8" s="89">
        <v>18763</v>
      </c>
    </row>
    <row r="9" spans="1:7" x14ac:dyDescent="0.25">
      <c r="A9" s="70">
        <v>2005</v>
      </c>
      <c r="B9" s="89">
        <v>19995</v>
      </c>
    </row>
    <row r="10" spans="1:7" x14ac:dyDescent="0.25">
      <c r="A10" s="70">
        <v>2006</v>
      </c>
      <c r="B10" s="89">
        <v>22121</v>
      </c>
    </row>
    <row r="11" spans="1:7" x14ac:dyDescent="0.25">
      <c r="A11" s="70">
        <v>2007</v>
      </c>
      <c r="B11" s="89">
        <v>25609</v>
      </c>
    </row>
    <row r="12" spans="1:7" x14ac:dyDescent="0.25">
      <c r="A12" s="70">
        <v>2008</v>
      </c>
      <c r="B12" s="89">
        <v>25368</v>
      </c>
    </row>
    <row r="13" spans="1:7" x14ac:dyDescent="0.25">
      <c r="A13" s="70">
        <v>2009</v>
      </c>
      <c r="B13" s="89">
        <v>18740</v>
      </c>
    </row>
    <row r="14" spans="1:7" x14ac:dyDescent="0.25">
      <c r="A14" s="70">
        <v>2010</v>
      </c>
      <c r="B14" s="89">
        <v>14972</v>
      </c>
    </row>
    <row r="15" spans="1:7" x14ac:dyDescent="0.25">
      <c r="A15" s="70">
        <v>2011</v>
      </c>
      <c r="B15" s="89">
        <v>12390</v>
      </c>
    </row>
    <row r="16" spans="1:7" x14ac:dyDescent="0.25">
      <c r="A16" s="70">
        <v>2012</v>
      </c>
      <c r="B16" s="89">
        <v>11792</v>
      </c>
      <c r="C16" s="88">
        <v>12183.5</v>
      </c>
      <c r="D16" s="130">
        <f t="shared" ref="D16:D29" si="0">C16/B16-1</f>
        <v>3.3200474898236187E-2</v>
      </c>
      <c r="E16" s="130">
        <f t="shared" ref="E16:E29" si="1">ABS(D16)</f>
        <v>3.3200474898236187E-2</v>
      </c>
    </row>
    <row r="17" spans="1:5" x14ac:dyDescent="0.25">
      <c r="A17" s="70">
        <v>2013</v>
      </c>
      <c r="B17" s="89">
        <v>10090</v>
      </c>
      <c r="C17" s="88">
        <v>8852.9</v>
      </c>
      <c r="D17" s="130">
        <f t="shared" si="0"/>
        <v>-0.1226065411298316</v>
      </c>
      <c r="E17" s="130">
        <f t="shared" si="1"/>
        <v>0.1226065411298316</v>
      </c>
    </row>
    <row r="18" spans="1:5" x14ac:dyDescent="0.25">
      <c r="A18" s="70">
        <v>2014</v>
      </c>
      <c r="B18" s="89">
        <v>7805</v>
      </c>
      <c r="C18" s="88">
        <v>7567.1</v>
      </c>
      <c r="D18" s="130">
        <f t="shared" si="0"/>
        <v>-3.0480461242793022E-2</v>
      </c>
      <c r="E18" s="130">
        <f t="shared" si="1"/>
        <v>3.0480461242793022E-2</v>
      </c>
    </row>
    <row r="19" spans="1:5" x14ac:dyDescent="0.25">
      <c r="A19" s="70">
        <v>2015</v>
      </c>
      <c r="B19" s="89">
        <v>8059</v>
      </c>
      <c r="C19" s="88">
        <v>7441</v>
      </c>
      <c r="D19" s="130">
        <f t="shared" si="0"/>
        <v>-7.6684452165281081E-2</v>
      </c>
      <c r="E19" s="130">
        <f t="shared" si="1"/>
        <v>7.6684452165281081E-2</v>
      </c>
    </row>
    <row r="20" spans="1:5" x14ac:dyDescent="0.25">
      <c r="A20" s="70">
        <v>2016</v>
      </c>
      <c r="B20" s="89">
        <v>7809</v>
      </c>
      <c r="C20" s="88">
        <v>7047.1</v>
      </c>
      <c r="D20" s="130">
        <f t="shared" si="0"/>
        <v>-9.7566909975669081E-2</v>
      </c>
      <c r="E20" s="130">
        <f t="shared" si="1"/>
        <v>9.7566909975669081E-2</v>
      </c>
    </row>
    <row r="21" spans="1:5" x14ac:dyDescent="0.25">
      <c r="A21" s="70">
        <v>2017</v>
      </c>
      <c r="B21" s="89">
        <v>8496</v>
      </c>
      <c r="C21" s="88">
        <v>9548.2000000000007</v>
      </c>
      <c r="D21" s="130">
        <f t="shared" si="0"/>
        <v>0.12384651600753305</v>
      </c>
      <c r="E21" s="130">
        <f t="shared" si="1"/>
        <v>0.12384651600753305</v>
      </c>
    </row>
    <row r="22" spans="1:5" x14ac:dyDescent="0.25">
      <c r="A22" s="70">
        <v>2018</v>
      </c>
      <c r="B22" s="89">
        <v>10141</v>
      </c>
      <c r="C22" s="88">
        <v>11656.4</v>
      </c>
      <c r="D22" s="130">
        <f t="shared" si="0"/>
        <v>0.14943299477369099</v>
      </c>
      <c r="E22" s="130">
        <f t="shared" si="1"/>
        <v>0.14943299477369099</v>
      </c>
    </row>
    <row r="23" spans="1:5" x14ac:dyDescent="0.25">
      <c r="A23" s="70">
        <v>2019</v>
      </c>
      <c r="B23" s="89">
        <v>11726</v>
      </c>
      <c r="C23" s="88">
        <v>10757.6</v>
      </c>
      <c r="D23" s="130">
        <f t="shared" si="0"/>
        <v>-8.2585706975950801E-2</v>
      </c>
      <c r="E23" s="130">
        <f t="shared" si="1"/>
        <v>8.2585706975950801E-2</v>
      </c>
    </row>
    <row r="24" spans="1:5" x14ac:dyDescent="0.25">
      <c r="A24" s="70">
        <v>2020</v>
      </c>
      <c r="B24" s="89">
        <v>11957</v>
      </c>
      <c r="C24" s="88">
        <v>14362.8</v>
      </c>
      <c r="D24" s="130">
        <f t="shared" si="0"/>
        <v>0.20120431546374506</v>
      </c>
      <c r="E24" s="130">
        <f t="shared" si="1"/>
        <v>0.20120431546374506</v>
      </c>
    </row>
    <row r="25" spans="1:5" x14ac:dyDescent="0.25">
      <c r="A25" s="70">
        <v>2021</v>
      </c>
      <c r="B25" s="89">
        <v>12514</v>
      </c>
      <c r="C25" s="88">
        <v>12430.1</v>
      </c>
      <c r="D25" s="130">
        <f t="shared" si="0"/>
        <v>-6.7044909701134969E-3</v>
      </c>
      <c r="E25" s="130">
        <f t="shared" si="1"/>
        <v>6.7044909701134969E-3</v>
      </c>
    </row>
    <row r="26" spans="1:5" x14ac:dyDescent="0.25">
      <c r="A26" s="70">
        <v>2022</v>
      </c>
      <c r="B26" s="89">
        <v>15875</v>
      </c>
      <c r="C26" s="88">
        <v>14537.3</v>
      </c>
      <c r="D26" s="130">
        <f t="shared" si="0"/>
        <v>-8.4264566929133866E-2</v>
      </c>
      <c r="E26" s="130">
        <f t="shared" si="1"/>
        <v>8.4264566929133866E-2</v>
      </c>
    </row>
    <row r="27" spans="1:5" x14ac:dyDescent="0.25">
      <c r="A27" s="70">
        <v>2023</v>
      </c>
      <c r="B27" s="89">
        <v>16552</v>
      </c>
      <c r="C27" s="88">
        <v>17095.900000000001</v>
      </c>
      <c r="D27" s="130">
        <f t="shared" si="0"/>
        <v>3.2860077332044657E-2</v>
      </c>
      <c r="E27" s="130">
        <f t="shared" si="1"/>
        <v>3.2860077332044657E-2</v>
      </c>
    </row>
    <row r="28" spans="1:5" x14ac:dyDescent="0.25">
      <c r="A28" s="70">
        <v>2024</v>
      </c>
      <c r="B28" s="89">
        <v>16654</v>
      </c>
      <c r="C28" s="88">
        <v>16911.8</v>
      </c>
      <c r="D28" s="130">
        <f t="shared" si="0"/>
        <v>1.5479764621112002E-2</v>
      </c>
      <c r="E28" s="130">
        <f t="shared" si="1"/>
        <v>1.5479764621112002E-2</v>
      </c>
    </row>
    <row r="29" spans="1:5" x14ac:dyDescent="0.25">
      <c r="A29" s="70">
        <v>2025</v>
      </c>
      <c r="B29" s="89">
        <v>18338</v>
      </c>
      <c r="C29" s="88">
        <v>18041.599999999999</v>
      </c>
      <c r="D29" s="130">
        <f t="shared" si="0"/>
        <v>-1.6163158468753491E-2</v>
      </c>
      <c r="E29" s="130">
        <f t="shared" si="1"/>
        <v>1.6163158468753491E-2</v>
      </c>
    </row>
    <row r="30" spans="1:5" x14ac:dyDescent="0.25">
      <c r="A30" s="66">
        <v>2026</v>
      </c>
      <c r="C30" s="172">
        <f>ROUND(B41,-2)</f>
        <v>19500</v>
      </c>
    </row>
    <row r="32" spans="1:5" x14ac:dyDescent="0.25">
      <c r="A32" s="66" t="s">
        <v>1133</v>
      </c>
    </row>
    <row r="33" spans="1:4" ht="15" customHeight="1" x14ac:dyDescent="0.25">
      <c r="A33" s="3" t="s">
        <v>1134</v>
      </c>
      <c r="B33" s="3"/>
      <c r="C33" s="69" t="s">
        <v>1135</v>
      </c>
    </row>
    <row r="34" spans="1:4" x14ac:dyDescent="0.25">
      <c r="A34" s="2" t="s">
        <v>1136</v>
      </c>
      <c r="B34" s="2"/>
      <c r="C34" s="88">
        <v>19599.8</v>
      </c>
    </row>
    <row r="35" spans="1:4" x14ac:dyDescent="0.25">
      <c r="A35" s="2" t="s">
        <v>1137</v>
      </c>
      <c r="B35" s="2"/>
      <c r="C35" s="88">
        <v>19308.099999999999</v>
      </c>
    </row>
    <row r="36" spans="1:4" x14ac:dyDescent="0.25">
      <c r="A36" s="2" t="s">
        <v>1138</v>
      </c>
      <c r="B36" s="2"/>
      <c r="C36" s="88">
        <v>19618.5</v>
      </c>
    </row>
    <row r="37" spans="1:4" x14ac:dyDescent="0.25">
      <c r="A37" s="2" t="s">
        <v>1139</v>
      </c>
      <c r="B37" s="2"/>
      <c r="C37" s="88">
        <v>19851.8</v>
      </c>
    </row>
    <row r="38" spans="1:4" x14ac:dyDescent="0.25">
      <c r="A38" s="2" t="s">
        <v>1140</v>
      </c>
      <c r="B38" s="2"/>
      <c r="C38" s="88">
        <v>19026.099999999999</v>
      </c>
    </row>
    <row r="39" spans="1:4" x14ac:dyDescent="0.25">
      <c r="A39" s="2" t="s">
        <v>1141</v>
      </c>
      <c r="B39" s="2"/>
      <c r="C39" s="88">
        <v>19547.3</v>
      </c>
    </row>
    <row r="41" spans="1:4" x14ac:dyDescent="0.25">
      <c r="A41" s="66" t="s">
        <v>1142</v>
      </c>
      <c r="B41" s="172">
        <f>AVERAGE(C34:C39)</f>
        <v>19491.933333333331</v>
      </c>
    </row>
    <row r="42" spans="1:4" x14ac:dyDescent="0.25">
      <c r="A42" s="70" t="s">
        <v>1143</v>
      </c>
      <c r="B42" s="130">
        <f>AVERAGE(E16:E29)</f>
        <v>7.664860221099204E-2</v>
      </c>
    </row>
    <row r="43" spans="1:4" x14ac:dyDescent="0.25">
      <c r="A43" s="70" t="s">
        <v>1144</v>
      </c>
      <c r="B43" s="90">
        <f>B41*(1-B42)</f>
        <v>17997.903888943489</v>
      </c>
    </row>
    <row r="44" spans="1:4" x14ac:dyDescent="0.25">
      <c r="A44" s="70" t="s">
        <v>1145</v>
      </c>
      <c r="B44" s="90">
        <f>B41*(1+B42)</f>
        <v>20985.962777723173</v>
      </c>
    </row>
    <row r="45" spans="1:4" x14ac:dyDescent="0.25">
      <c r="A45" s="66" t="s">
        <v>1146</v>
      </c>
      <c r="B45" s="172">
        <f>ROUND(B41,-2)</f>
        <v>19500</v>
      </c>
      <c r="C45" s="172">
        <f>ROUND(B43,-2)</f>
        <v>18000</v>
      </c>
      <c r="D45" s="172">
        <f>ROUND(B44,-2)</f>
        <v>21000</v>
      </c>
    </row>
  </sheetData>
  <mergeCells count="7">
    <mergeCell ref="A38:B38"/>
    <mergeCell ref="A39:B39"/>
    <mergeCell ref="A33:B33"/>
    <mergeCell ref="A34:B34"/>
    <mergeCell ref="A35:B35"/>
    <mergeCell ref="A36:B36"/>
    <mergeCell ref="A37:B37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13"/>
  <sheetViews>
    <sheetView zoomScaleNormal="100" workbookViewId="0"/>
  </sheetViews>
  <sheetFormatPr defaultColWidth="8.85546875" defaultRowHeight="15" x14ac:dyDescent="0.25"/>
  <cols>
    <col min="1" max="1" width="14" customWidth="1"/>
    <col min="2" max="2" width="16" customWidth="1"/>
    <col min="3" max="3" width="14" customWidth="1"/>
    <col min="4" max="4" width="16" customWidth="1"/>
    <col min="8" max="8" width="12" customWidth="1"/>
    <col min="9" max="9" width="14" customWidth="1"/>
    <col min="10" max="10" width="10" customWidth="1"/>
  </cols>
  <sheetData>
    <row r="1" spans="1:12" ht="16.5" customHeight="1" x14ac:dyDescent="0.25">
      <c r="A1" s="173" t="s">
        <v>1147</v>
      </c>
      <c r="B1" s="174"/>
      <c r="C1" s="174"/>
      <c r="D1" s="174"/>
      <c r="E1" s="174"/>
      <c r="F1" s="174"/>
      <c r="G1" s="174"/>
      <c r="H1" s="174"/>
      <c r="I1" s="174"/>
      <c r="J1" s="174"/>
      <c r="L1" s="16" t="s">
        <v>94</v>
      </c>
    </row>
    <row r="2" spans="1:12" x14ac:dyDescent="0.25">
      <c r="A2" s="67" t="s">
        <v>1148</v>
      </c>
      <c r="B2" s="174"/>
      <c r="C2" s="174"/>
      <c r="D2" s="174"/>
      <c r="E2" s="174"/>
      <c r="F2" s="174"/>
      <c r="G2" s="174"/>
      <c r="H2" s="174"/>
      <c r="I2" s="174"/>
      <c r="J2" s="174"/>
      <c r="L2" s="18" t="s">
        <v>95</v>
      </c>
    </row>
    <row r="3" spans="1:12" x14ac:dyDescent="0.25">
      <c r="A3" s="174"/>
      <c r="B3" s="174"/>
      <c r="C3" s="174"/>
      <c r="D3" s="174"/>
      <c r="E3" s="174"/>
      <c r="F3" s="174"/>
      <c r="G3" s="174"/>
      <c r="H3" s="174"/>
      <c r="I3" s="174"/>
      <c r="J3" s="174"/>
      <c r="L3" s="21" t="s">
        <v>1149</v>
      </c>
    </row>
    <row r="4" spans="1:12" ht="90" customHeight="1" x14ac:dyDescent="0.25">
      <c r="A4" s="175" t="s">
        <v>999</v>
      </c>
      <c r="B4" s="175" t="s">
        <v>1150</v>
      </c>
      <c r="C4" s="175" t="s">
        <v>1151</v>
      </c>
      <c r="D4" s="175" t="s">
        <v>1152</v>
      </c>
      <c r="E4" s="175" t="s">
        <v>1153</v>
      </c>
      <c r="F4" s="175" t="s">
        <v>1154</v>
      </c>
      <c r="G4" s="175" t="s">
        <v>1155</v>
      </c>
      <c r="H4" s="175" t="s">
        <v>1156</v>
      </c>
      <c r="I4" s="175" t="s">
        <v>1157</v>
      </c>
      <c r="J4" s="175" t="s">
        <v>1158</v>
      </c>
    </row>
    <row r="5" spans="1:12" x14ac:dyDescent="0.25">
      <c r="A5" s="174" t="s">
        <v>1019</v>
      </c>
      <c r="B5" s="176">
        <v>30</v>
      </c>
      <c r="C5" s="176">
        <v>90</v>
      </c>
      <c r="D5" s="176">
        <v>10</v>
      </c>
      <c r="E5" s="176">
        <v>40</v>
      </c>
      <c r="F5" s="174">
        <f>B5+C5</f>
        <v>120</v>
      </c>
      <c r="G5" s="174">
        <f>D5+E5</f>
        <v>50</v>
      </c>
      <c r="H5" s="174">
        <f>F5+G5</f>
        <v>170</v>
      </c>
      <c r="I5" s="176">
        <v>170</v>
      </c>
      <c r="J5" s="174">
        <f>H5-I5</f>
        <v>0</v>
      </c>
    </row>
    <row r="6" spans="1:12" x14ac:dyDescent="0.25">
      <c r="A6" s="174" t="s">
        <v>205</v>
      </c>
      <c r="B6" s="176">
        <v>30</v>
      </c>
      <c r="C6" s="176">
        <v>115</v>
      </c>
      <c r="D6" s="176">
        <v>10</v>
      </c>
      <c r="E6" s="176">
        <v>44</v>
      </c>
      <c r="F6" s="174">
        <f>B6+C6</f>
        <v>145</v>
      </c>
      <c r="G6" s="174">
        <f>D6+E6</f>
        <v>54</v>
      </c>
      <c r="H6" s="174">
        <f>F6+G6</f>
        <v>199</v>
      </c>
      <c r="I6" s="176">
        <v>199</v>
      </c>
      <c r="J6" s="174">
        <f>H6-I6</f>
        <v>0</v>
      </c>
    </row>
    <row r="7" spans="1:12" x14ac:dyDescent="0.25">
      <c r="A7" s="174" t="s">
        <v>1023</v>
      </c>
      <c r="B7" s="176">
        <v>25</v>
      </c>
      <c r="C7" s="176">
        <v>127</v>
      </c>
      <c r="D7" s="176">
        <v>10</v>
      </c>
      <c r="E7" s="176">
        <v>60</v>
      </c>
      <c r="F7" s="174">
        <f>B7+C7</f>
        <v>152</v>
      </c>
      <c r="G7" s="174">
        <f>D7+E7</f>
        <v>70</v>
      </c>
      <c r="H7" s="174">
        <f>F7+G7</f>
        <v>222</v>
      </c>
      <c r="I7" s="176">
        <v>222</v>
      </c>
      <c r="J7" s="174">
        <f>H7-I7</f>
        <v>0</v>
      </c>
    </row>
    <row r="8" spans="1:12" x14ac:dyDescent="0.25">
      <c r="A8" s="174" t="s">
        <v>1011</v>
      </c>
      <c r="B8" s="176">
        <v>33</v>
      </c>
      <c r="C8" s="176">
        <v>146</v>
      </c>
      <c r="D8" s="176">
        <v>10</v>
      </c>
      <c r="E8" s="176">
        <v>45</v>
      </c>
      <c r="F8" s="174">
        <f>B8+C8</f>
        <v>179</v>
      </c>
      <c r="G8" s="174">
        <f>D8+E8</f>
        <v>55</v>
      </c>
      <c r="H8" s="174">
        <f>F8+G8</f>
        <v>234</v>
      </c>
      <c r="I8" s="176">
        <v>234</v>
      </c>
      <c r="J8" s="174">
        <f>H8-I8</f>
        <v>0</v>
      </c>
    </row>
    <row r="9" spans="1:12" x14ac:dyDescent="0.25">
      <c r="A9" s="174" t="s">
        <v>1006</v>
      </c>
      <c r="B9" s="176">
        <v>45</v>
      </c>
      <c r="C9" s="176">
        <v>300</v>
      </c>
      <c r="D9" s="176">
        <v>10</v>
      </c>
      <c r="E9" s="176">
        <v>130</v>
      </c>
      <c r="F9" s="174">
        <f>B9+C9</f>
        <v>345</v>
      </c>
      <c r="G9" s="174">
        <f>D9+E9</f>
        <v>140</v>
      </c>
      <c r="H9" s="174">
        <f>F9+G9</f>
        <v>485</v>
      </c>
      <c r="I9" s="176">
        <v>485</v>
      </c>
      <c r="J9" s="174">
        <f>H9-I9</f>
        <v>0</v>
      </c>
    </row>
    <row r="10" spans="1:12" x14ac:dyDescent="0.25">
      <c r="A10" s="174"/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12" ht="15" customHeight="1" x14ac:dyDescent="0.25">
      <c r="A11" s="1" t="s">
        <v>1159</v>
      </c>
      <c r="B11" s="1"/>
      <c r="C11" s="1"/>
      <c r="D11" s="1"/>
      <c r="E11" s="1"/>
      <c r="F11" s="1"/>
      <c r="G11" s="1"/>
      <c r="H11" s="1"/>
      <c r="I11" s="1"/>
      <c r="J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</sheetData>
  <mergeCells count="1">
    <mergeCell ref="A11:J1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29"/>
  <sheetViews>
    <sheetView zoomScaleNormal="100" workbookViewId="0"/>
  </sheetViews>
  <sheetFormatPr defaultColWidth="8.85546875" defaultRowHeight="15" x14ac:dyDescent="0.25"/>
  <cols>
    <col min="1" max="1" width="10" customWidth="1"/>
    <col min="2" max="2" width="12" customWidth="1"/>
    <col min="5" max="5" width="13" customWidth="1"/>
    <col min="6" max="6" width="14" customWidth="1"/>
    <col min="7" max="7" width="12" customWidth="1"/>
    <col min="8" max="8" width="14" customWidth="1"/>
    <col min="9" max="9" width="13" customWidth="1"/>
    <col min="13" max="13" width="14" customWidth="1"/>
  </cols>
  <sheetData>
    <row r="1" spans="1:15" ht="16.5" customHeight="1" x14ac:dyDescent="0.25">
      <c r="A1" s="65" t="s">
        <v>1160</v>
      </c>
      <c r="O1" s="16" t="s">
        <v>98</v>
      </c>
    </row>
    <row r="2" spans="1:15" x14ac:dyDescent="0.25">
      <c r="A2" s="67" t="s">
        <v>1161</v>
      </c>
      <c r="O2" s="18" t="s">
        <v>99</v>
      </c>
    </row>
    <row r="3" spans="1:15" x14ac:dyDescent="0.25">
      <c r="A3" s="67" t="s">
        <v>1162</v>
      </c>
      <c r="O3" s="21" t="s">
        <v>495</v>
      </c>
    </row>
    <row r="5" spans="1:15" ht="42" customHeight="1" x14ac:dyDescent="0.25">
      <c r="A5" s="69" t="s">
        <v>227</v>
      </c>
      <c r="B5" s="69" t="s">
        <v>1163</v>
      </c>
      <c r="C5" s="69" t="s">
        <v>1164</v>
      </c>
      <c r="D5" s="69" t="s">
        <v>1165</v>
      </c>
      <c r="E5" s="69" t="s">
        <v>1166</v>
      </c>
      <c r="F5" s="69" t="s">
        <v>1167</v>
      </c>
      <c r="G5" s="69" t="s">
        <v>469</v>
      </c>
      <c r="H5" s="69" t="s">
        <v>1168</v>
      </c>
      <c r="I5" s="69" t="s">
        <v>1169</v>
      </c>
      <c r="J5" s="69" t="s">
        <v>1170</v>
      </c>
      <c r="K5" s="69" t="s">
        <v>1171</v>
      </c>
      <c r="L5" s="69" t="s">
        <v>1172</v>
      </c>
      <c r="M5" s="69" t="s">
        <v>1173</v>
      </c>
    </row>
    <row r="6" spans="1:15" x14ac:dyDescent="0.25">
      <c r="A6" s="70">
        <v>2002</v>
      </c>
      <c r="B6" s="89">
        <v>3955</v>
      </c>
      <c r="C6" s="89">
        <v>4240</v>
      </c>
      <c r="D6" s="89">
        <v>4451</v>
      </c>
      <c r="E6" s="89">
        <v>3029</v>
      </c>
      <c r="F6" s="89">
        <v>2372</v>
      </c>
      <c r="G6" s="90">
        <f t="shared" ref="G6:G29" si="0">SUM(B6:F6)</f>
        <v>18047</v>
      </c>
      <c r="H6" s="90">
        <f>G6-'Slika 19'!B6</f>
        <v>0</v>
      </c>
      <c r="I6" s="130">
        <f t="shared" ref="I6:I29" si="1">B6/$G6</f>
        <v>0.21914999722945641</v>
      </c>
      <c r="J6" s="130">
        <f t="shared" ref="J6:J29" si="2">C6/$G6</f>
        <v>0.23494209563916441</v>
      </c>
      <c r="K6" s="130">
        <f t="shared" ref="K6:K29" si="3">D6/$G6</f>
        <v>0.24663378954950962</v>
      </c>
      <c r="L6" s="130">
        <f t="shared" ref="L6:L29" si="4">E6/$G6</f>
        <v>0.16783953011580871</v>
      </c>
      <c r="M6" s="130">
        <f t="shared" ref="M6:M29" si="5">F6/$G6</f>
        <v>0.13143458746606085</v>
      </c>
    </row>
    <row r="7" spans="1:15" x14ac:dyDescent="0.25">
      <c r="A7" s="70">
        <v>2003</v>
      </c>
      <c r="B7" s="89">
        <v>3309</v>
      </c>
      <c r="C7" s="89">
        <v>4811</v>
      </c>
      <c r="D7" s="89">
        <v>4695</v>
      </c>
      <c r="E7" s="89">
        <v>3187</v>
      </c>
      <c r="F7" s="89">
        <v>2458</v>
      </c>
      <c r="G7" s="90">
        <f t="shared" si="0"/>
        <v>18460</v>
      </c>
      <c r="H7" s="90">
        <f>G7-'Slika 19'!B7</f>
        <v>0</v>
      </c>
      <c r="I7" s="130">
        <f t="shared" si="1"/>
        <v>0.17925243770314192</v>
      </c>
      <c r="J7" s="130">
        <f t="shared" si="2"/>
        <v>0.26061755146262189</v>
      </c>
      <c r="K7" s="130">
        <f t="shared" si="3"/>
        <v>0.25433369447453952</v>
      </c>
      <c r="L7" s="130">
        <f t="shared" si="4"/>
        <v>0.17264355362946912</v>
      </c>
      <c r="M7" s="130">
        <f t="shared" si="5"/>
        <v>0.13315276273022753</v>
      </c>
    </row>
    <row r="8" spans="1:15" x14ac:dyDescent="0.25">
      <c r="A8" s="70">
        <v>2004</v>
      </c>
      <c r="B8" s="89">
        <v>3335</v>
      </c>
      <c r="C8" s="89">
        <v>4729</v>
      </c>
      <c r="D8" s="89">
        <v>4685</v>
      </c>
      <c r="E8" s="89">
        <v>3513</v>
      </c>
      <c r="F8" s="89">
        <v>2501</v>
      </c>
      <c r="G8" s="90">
        <f t="shared" si="0"/>
        <v>18763</v>
      </c>
      <c r="H8" s="90">
        <f>G8-'Slika 19'!B8</f>
        <v>0</v>
      </c>
      <c r="I8" s="130">
        <f t="shared" si="1"/>
        <v>0.1777434312210201</v>
      </c>
      <c r="J8" s="130">
        <f t="shared" si="2"/>
        <v>0.25203858657997125</v>
      </c>
      <c r="K8" s="130">
        <f t="shared" si="3"/>
        <v>0.24969354580823963</v>
      </c>
      <c r="L8" s="130">
        <f t="shared" si="4"/>
        <v>0.18723018707029793</v>
      </c>
      <c r="M8" s="130">
        <f t="shared" si="5"/>
        <v>0.13329424932047115</v>
      </c>
    </row>
    <row r="9" spans="1:15" x14ac:dyDescent="0.25">
      <c r="A9" s="70">
        <v>2005</v>
      </c>
      <c r="B9" s="89">
        <v>2559</v>
      </c>
      <c r="C9" s="89">
        <v>6101</v>
      </c>
      <c r="D9" s="89">
        <v>5158</v>
      </c>
      <c r="E9" s="89">
        <v>3608</v>
      </c>
      <c r="F9" s="89">
        <v>2569</v>
      </c>
      <c r="G9" s="90">
        <f t="shared" si="0"/>
        <v>19995</v>
      </c>
      <c r="H9" s="90">
        <f>G9-'Slika 19'!B9</f>
        <v>0</v>
      </c>
      <c r="I9" s="130">
        <f t="shared" si="1"/>
        <v>0.12798199549887471</v>
      </c>
      <c r="J9" s="130">
        <f t="shared" si="2"/>
        <v>0.30512628157039262</v>
      </c>
      <c r="K9" s="130">
        <f t="shared" si="3"/>
        <v>0.25796449112278069</v>
      </c>
      <c r="L9" s="130">
        <f t="shared" si="4"/>
        <v>0.18044511127781945</v>
      </c>
      <c r="M9" s="130">
        <f t="shared" si="5"/>
        <v>0.12848212053013253</v>
      </c>
    </row>
    <row r="10" spans="1:15" x14ac:dyDescent="0.25">
      <c r="A10" s="70">
        <v>2006</v>
      </c>
      <c r="B10" s="89">
        <v>3043</v>
      </c>
      <c r="C10" s="89">
        <v>6506</v>
      </c>
      <c r="D10" s="89">
        <v>6013</v>
      </c>
      <c r="E10" s="89">
        <v>3891</v>
      </c>
      <c r="F10" s="89">
        <v>2668</v>
      </c>
      <c r="G10" s="90">
        <f t="shared" si="0"/>
        <v>22121</v>
      </c>
      <c r="H10" s="90">
        <f>G10-'Slika 19'!B10</f>
        <v>0</v>
      </c>
      <c r="I10" s="130">
        <f t="shared" si="1"/>
        <v>0.13756159305637178</v>
      </c>
      <c r="J10" s="130">
        <f t="shared" si="2"/>
        <v>0.29410966954477646</v>
      </c>
      <c r="K10" s="130">
        <f t="shared" si="3"/>
        <v>0.2718231544686045</v>
      </c>
      <c r="L10" s="130">
        <f t="shared" si="4"/>
        <v>0.17589620722390489</v>
      </c>
      <c r="M10" s="130">
        <f t="shared" si="5"/>
        <v>0.12060937570634239</v>
      </c>
    </row>
    <row r="11" spans="1:15" x14ac:dyDescent="0.25">
      <c r="A11" s="70">
        <v>2007</v>
      </c>
      <c r="B11" s="89">
        <v>3267</v>
      </c>
      <c r="C11" s="89">
        <v>8098</v>
      </c>
      <c r="D11" s="89">
        <v>7242</v>
      </c>
      <c r="E11" s="89">
        <v>4036</v>
      </c>
      <c r="F11" s="89">
        <v>2966</v>
      </c>
      <c r="G11" s="90">
        <f t="shared" si="0"/>
        <v>25609</v>
      </c>
      <c r="H11" s="90">
        <f>G11-'Slika 19'!B11</f>
        <v>0</v>
      </c>
      <c r="I11" s="130">
        <f t="shared" si="1"/>
        <v>0.12757233784997463</v>
      </c>
      <c r="J11" s="130">
        <f t="shared" si="2"/>
        <v>0.316216954976766</v>
      </c>
      <c r="K11" s="130">
        <f t="shared" si="3"/>
        <v>0.28279120621656451</v>
      </c>
      <c r="L11" s="130">
        <f t="shared" si="4"/>
        <v>0.15760084345347339</v>
      </c>
      <c r="M11" s="130">
        <f t="shared" si="5"/>
        <v>0.11581865750322153</v>
      </c>
    </row>
    <row r="12" spans="1:15" x14ac:dyDescent="0.25">
      <c r="A12" s="70">
        <v>2008</v>
      </c>
      <c r="B12" s="89">
        <v>3451</v>
      </c>
      <c r="C12" s="89">
        <v>8130</v>
      </c>
      <c r="D12" s="89">
        <v>6859</v>
      </c>
      <c r="E12" s="89">
        <v>4352</v>
      </c>
      <c r="F12" s="89">
        <v>2576</v>
      </c>
      <c r="G12" s="90">
        <f t="shared" si="0"/>
        <v>25368</v>
      </c>
      <c r="H12" s="90">
        <f>G12-'Slika 19'!B12</f>
        <v>0</v>
      </c>
      <c r="I12" s="130">
        <f t="shared" si="1"/>
        <v>0.13603752759381899</v>
      </c>
      <c r="J12" s="130">
        <f t="shared" si="2"/>
        <v>0.32048249763481551</v>
      </c>
      <c r="K12" s="130">
        <f t="shared" si="3"/>
        <v>0.27038000630715864</v>
      </c>
      <c r="L12" s="130">
        <f t="shared" si="4"/>
        <v>0.17155471460107222</v>
      </c>
      <c r="M12" s="130">
        <f t="shared" si="5"/>
        <v>0.10154525386313466</v>
      </c>
    </row>
    <row r="13" spans="1:15" x14ac:dyDescent="0.25">
      <c r="A13" s="70">
        <v>2009</v>
      </c>
      <c r="B13" s="89">
        <v>2536</v>
      </c>
      <c r="C13" s="89">
        <v>5915</v>
      </c>
      <c r="D13" s="89">
        <v>5012</v>
      </c>
      <c r="E13" s="89">
        <v>3061</v>
      </c>
      <c r="F13" s="89">
        <v>2216</v>
      </c>
      <c r="G13" s="90">
        <f t="shared" si="0"/>
        <v>18740</v>
      </c>
      <c r="H13" s="90">
        <f>G13-'Slika 19'!B13</f>
        <v>0</v>
      </c>
      <c r="I13" s="130">
        <f t="shared" si="1"/>
        <v>0.13532550693703307</v>
      </c>
      <c r="J13" s="130">
        <f t="shared" si="2"/>
        <v>0.31563500533617928</v>
      </c>
      <c r="K13" s="130">
        <f t="shared" si="3"/>
        <v>0.26744930629669156</v>
      </c>
      <c r="L13" s="130">
        <f t="shared" si="4"/>
        <v>0.16334044823906083</v>
      </c>
      <c r="M13" s="130">
        <f t="shared" si="5"/>
        <v>0.11824973319103523</v>
      </c>
    </row>
    <row r="14" spans="1:15" x14ac:dyDescent="0.25">
      <c r="A14" s="70">
        <v>2010</v>
      </c>
      <c r="B14" s="89">
        <v>1632</v>
      </c>
      <c r="C14" s="89">
        <v>4247</v>
      </c>
      <c r="D14" s="89">
        <v>4017</v>
      </c>
      <c r="E14" s="89">
        <v>2830</v>
      </c>
      <c r="F14" s="89">
        <v>2246</v>
      </c>
      <c r="G14" s="90">
        <f t="shared" si="0"/>
        <v>14972</v>
      </c>
      <c r="H14" s="90">
        <f>G14-'Slika 19'!B14</f>
        <v>0</v>
      </c>
      <c r="I14" s="130">
        <f t="shared" si="1"/>
        <v>0.10900347314987978</v>
      </c>
      <c r="J14" s="130">
        <f t="shared" si="2"/>
        <v>0.28366283729628639</v>
      </c>
      <c r="K14" s="130">
        <f t="shared" si="3"/>
        <v>0.26830082821266366</v>
      </c>
      <c r="L14" s="130">
        <f t="shared" si="4"/>
        <v>0.18901950307240181</v>
      </c>
      <c r="M14" s="130">
        <f t="shared" si="5"/>
        <v>0.15001335826876835</v>
      </c>
    </row>
    <row r="15" spans="1:15" x14ac:dyDescent="0.25">
      <c r="A15" s="70">
        <v>2011</v>
      </c>
      <c r="B15" s="89">
        <v>1462</v>
      </c>
      <c r="C15" s="89">
        <v>3593</v>
      </c>
      <c r="D15" s="89">
        <v>2920</v>
      </c>
      <c r="E15" s="89">
        <v>2482</v>
      </c>
      <c r="F15" s="89">
        <v>1933</v>
      </c>
      <c r="G15" s="90">
        <f t="shared" si="0"/>
        <v>12390</v>
      </c>
      <c r="H15" s="90">
        <f>G15-'Slika 19'!B15</f>
        <v>0</v>
      </c>
      <c r="I15" s="130">
        <f t="shared" si="1"/>
        <v>0.11799838579499597</v>
      </c>
      <c r="J15" s="130">
        <f t="shared" si="2"/>
        <v>0.28999192897497983</v>
      </c>
      <c r="K15" s="130">
        <f t="shared" si="3"/>
        <v>0.23567393058918482</v>
      </c>
      <c r="L15" s="130">
        <f t="shared" si="4"/>
        <v>0.20032284100080711</v>
      </c>
      <c r="M15" s="130">
        <f t="shared" si="5"/>
        <v>0.15601291364003228</v>
      </c>
    </row>
    <row r="16" spans="1:15" x14ac:dyDescent="0.25">
      <c r="A16" s="70">
        <v>2012</v>
      </c>
      <c r="B16" s="89">
        <v>1735</v>
      </c>
      <c r="C16" s="89">
        <v>3568</v>
      </c>
      <c r="D16" s="89">
        <v>2795</v>
      </c>
      <c r="E16" s="89">
        <v>2101</v>
      </c>
      <c r="F16" s="89">
        <v>1593</v>
      </c>
      <c r="G16" s="90">
        <f t="shared" si="0"/>
        <v>11792</v>
      </c>
      <c r="H16" s="90">
        <f>G16-'Slika 19'!B16</f>
        <v>0</v>
      </c>
      <c r="I16" s="130">
        <f t="shared" si="1"/>
        <v>0.14713364993215738</v>
      </c>
      <c r="J16" s="130">
        <f t="shared" si="2"/>
        <v>0.30257801899592945</v>
      </c>
      <c r="K16" s="130">
        <f t="shared" si="3"/>
        <v>0.23702510176390773</v>
      </c>
      <c r="L16" s="130">
        <f t="shared" si="4"/>
        <v>0.17817164179104478</v>
      </c>
      <c r="M16" s="130">
        <f t="shared" si="5"/>
        <v>0.13509158751696065</v>
      </c>
    </row>
    <row r="17" spans="1:13" x14ac:dyDescent="0.25">
      <c r="A17" s="70">
        <v>2013</v>
      </c>
      <c r="B17" s="89">
        <v>1065</v>
      </c>
      <c r="C17" s="89">
        <v>2907</v>
      </c>
      <c r="D17" s="89">
        <v>2626</v>
      </c>
      <c r="E17" s="89">
        <v>1996</v>
      </c>
      <c r="F17" s="89">
        <v>1496</v>
      </c>
      <c r="G17" s="90">
        <f t="shared" si="0"/>
        <v>10090</v>
      </c>
      <c r="H17" s="90">
        <f>G17-'Slika 19'!B17</f>
        <v>0</v>
      </c>
      <c r="I17" s="130">
        <f t="shared" si="1"/>
        <v>0.10555004955401387</v>
      </c>
      <c r="J17" s="130">
        <f t="shared" si="2"/>
        <v>0.28810703666997028</v>
      </c>
      <c r="K17" s="130">
        <f t="shared" si="3"/>
        <v>0.26025768087215062</v>
      </c>
      <c r="L17" s="130">
        <f t="shared" si="4"/>
        <v>0.19781962338949455</v>
      </c>
      <c r="M17" s="130">
        <f t="shared" si="5"/>
        <v>0.14826560951437068</v>
      </c>
    </row>
    <row r="18" spans="1:13" x14ac:dyDescent="0.25">
      <c r="A18" s="70">
        <v>2014</v>
      </c>
      <c r="B18" s="89">
        <v>675</v>
      </c>
      <c r="C18" s="89">
        <v>2210</v>
      </c>
      <c r="D18" s="89">
        <v>1871</v>
      </c>
      <c r="E18" s="89">
        <v>1726</v>
      </c>
      <c r="F18" s="89">
        <v>1323</v>
      </c>
      <c r="G18" s="90">
        <f t="shared" si="0"/>
        <v>7805</v>
      </c>
      <c r="H18" s="90">
        <f>G18-'Slika 19'!B18</f>
        <v>0</v>
      </c>
      <c r="I18" s="130">
        <f t="shared" si="1"/>
        <v>8.6483023702754638E-2</v>
      </c>
      <c r="J18" s="130">
        <f t="shared" si="2"/>
        <v>0.28315182575272263</v>
      </c>
      <c r="K18" s="130">
        <f t="shared" si="3"/>
        <v>0.23971812940422807</v>
      </c>
      <c r="L18" s="130">
        <f t="shared" si="4"/>
        <v>0.22114029468289559</v>
      </c>
      <c r="M18" s="130">
        <f t="shared" si="5"/>
        <v>0.16950672645739912</v>
      </c>
    </row>
    <row r="19" spans="1:13" x14ac:dyDescent="0.25">
      <c r="A19" s="70">
        <v>2015</v>
      </c>
      <c r="B19" s="89">
        <v>835</v>
      </c>
      <c r="C19" s="89">
        <v>2374</v>
      </c>
      <c r="D19" s="89">
        <v>1995</v>
      </c>
      <c r="E19" s="89">
        <v>1637</v>
      </c>
      <c r="F19" s="89">
        <v>1218</v>
      </c>
      <c r="G19" s="90">
        <f t="shared" si="0"/>
        <v>8059</v>
      </c>
      <c r="H19" s="90">
        <f>G19-'Slika 19'!B19</f>
        <v>0</v>
      </c>
      <c r="I19" s="130">
        <f t="shared" si="1"/>
        <v>0.10361086983496712</v>
      </c>
      <c r="J19" s="130">
        <f t="shared" si="2"/>
        <v>0.29457749100384661</v>
      </c>
      <c r="K19" s="130">
        <f t="shared" si="3"/>
        <v>0.24754932373743641</v>
      </c>
      <c r="L19" s="130">
        <f t="shared" si="4"/>
        <v>0.20312693882615709</v>
      </c>
      <c r="M19" s="130">
        <f t="shared" si="5"/>
        <v>0.15113537659759274</v>
      </c>
    </row>
    <row r="20" spans="1:13" x14ac:dyDescent="0.25">
      <c r="A20" s="70">
        <v>2016</v>
      </c>
      <c r="B20" s="89">
        <v>675</v>
      </c>
      <c r="C20" s="89">
        <v>2041</v>
      </c>
      <c r="D20" s="89">
        <v>2131</v>
      </c>
      <c r="E20" s="89">
        <v>1672</v>
      </c>
      <c r="F20" s="89">
        <v>1290</v>
      </c>
      <c r="G20" s="90">
        <f t="shared" si="0"/>
        <v>7809</v>
      </c>
      <c r="H20" s="90">
        <f>G20-'Slika 19'!B20</f>
        <v>0</v>
      </c>
      <c r="I20" s="130">
        <f t="shared" si="1"/>
        <v>8.6438724548597773E-2</v>
      </c>
      <c r="J20" s="130">
        <f t="shared" si="2"/>
        <v>0.26136509156101934</v>
      </c>
      <c r="K20" s="130">
        <f t="shared" si="3"/>
        <v>0.27289025483416568</v>
      </c>
      <c r="L20" s="130">
        <f t="shared" si="4"/>
        <v>0.21411192214111921</v>
      </c>
      <c r="M20" s="130">
        <f t="shared" si="5"/>
        <v>0.16519400691509797</v>
      </c>
    </row>
    <row r="21" spans="1:13" x14ac:dyDescent="0.25">
      <c r="A21" s="70">
        <v>2017</v>
      </c>
      <c r="B21" s="89">
        <v>901</v>
      </c>
      <c r="C21" s="89">
        <v>2476</v>
      </c>
      <c r="D21" s="89">
        <v>2066</v>
      </c>
      <c r="E21" s="89">
        <v>1713</v>
      </c>
      <c r="F21" s="89">
        <v>1340</v>
      </c>
      <c r="G21" s="90">
        <f t="shared" si="0"/>
        <v>8496</v>
      </c>
      <c r="H21" s="90">
        <f>G21-'Slika 19'!B21</f>
        <v>0</v>
      </c>
      <c r="I21" s="130">
        <f t="shared" si="1"/>
        <v>0.10604990583804143</v>
      </c>
      <c r="J21" s="130">
        <f t="shared" si="2"/>
        <v>0.29143126177024481</v>
      </c>
      <c r="K21" s="130">
        <f t="shared" si="3"/>
        <v>0.24317325800376649</v>
      </c>
      <c r="L21" s="130">
        <f t="shared" si="4"/>
        <v>0.20162429378531074</v>
      </c>
      <c r="M21" s="130">
        <f t="shared" si="5"/>
        <v>0.15772128060263654</v>
      </c>
    </row>
    <row r="22" spans="1:13" x14ac:dyDescent="0.25">
      <c r="A22" s="70">
        <v>2018</v>
      </c>
      <c r="B22" s="89">
        <v>1424</v>
      </c>
      <c r="C22" s="89">
        <v>2892</v>
      </c>
      <c r="D22" s="89">
        <v>2373</v>
      </c>
      <c r="E22" s="89">
        <v>1964</v>
      </c>
      <c r="F22" s="89">
        <v>1488</v>
      </c>
      <c r="G22" s="90">
        <f t="shared" si="0"/>
        <v>10141</v>
      </c>
      <c r="H22" s="90">
        <f>G22-'Slika 19'!B22</f>
        <v>0</v>
      </c>
      <c r="I22" s="130">
        <f t="shared" si="1"/>
        <v>0.14042007691549158</v>
      </c>
      <c r="J22" s="130">
        <f t="shared" si="2"/>
        <v>0.2851789764323045</v>
      </c>
      <c r="K22" s="130">
        <f t="shared" si="3"/>
        <v>0.23400059165762746</v>
      </c>
      <c r="L22" s="130">
        <f t="shared" si="4"/>
        <v>0.19366926338625381</v>
      </c>
      <c r="M22" s="130">
        <f t="shared" si="5"/>
        <v>0.14673109160832265</v>
      </c>
    </row>
    <row r="23" spans="1:13" x14ac:dyDescent="0.25">
      <c r="A23" s="70">
        <v>2019</v>
      </c>
      <c r="B23" s="89">
        <v>1310</v>
      </c>
      <c r="C23" s="89">
        <v>3385</v>
      </c>
      <c r="D23" s="89">
        <v>2941</v>
      </c>
      <c r="E23" s="89">
        <v>2553</v>
      </c>
      <c r="F23" s="89">
        <v>1537</v>
      </c>
      <c r="G23" s="90">
        <f t="shared" si="0"/>
        <v>11726</v>
      </c>
      <c r="H23" s="90">
        <f>G23-'Slika 19'!B23</f>
        <v>0</v>
      </c>
      <c r="I23" s="130">
        <f t="shared" si="1"/>
        <v>0.11171755074194098</v>
      </c>
      <c r="J23" s="130">
        <f t="shared" si="2"/>
        <v>0.28867473989425207</v>
      </c>
      <c r="K23" s="130">
        <f t="shared" si="3"/>
        <v>0.25081016544431178</v>
      </c>
      <c r="L23" s="130">
        <f t="shared" si="4"/>
        <v>0.21772130308715676</v>
      </c>
      <c r="M23" s="130">
        <f t="shared" si="5"/>
        <v>0.1310762408323384</v>
      </c>
    </row>
    <row r="24" spans="1:13" x14ac:dyDescent="0.25">
      <c r="A24" s="70">
        <v>2020</v>
      </c>
      <c r="B24" s="89">
        <v>1029</v>
      </c>
      <c r="C24" s="89">
        <v>3470</v>
      </c>
      <c r="D24" s="89">
        <v>3197</v>
      </c>
      <c r="E24" s="89">
        <v>2556</v>
      </c>
      <c r="F24" s="89">
        <v>1705</v>
      </c>
      <c r="G24" s="90">
        <f t="shared" si="0"/>
        <v>11957</v>
      </c>
      <c r="H24" s="90">
        <f>G24-'Slika 19'!B24</f>
        <v>0</v>
      </c>
      <c r="I24" s="130">
        <f t="shared" si="1"/>
        <v>8.6058375846784316E-2</v>
      </c>
      <c r="J24" s="130">
        <f t="shared" si="2"/>
        <v>0.2902065735552396</v>
      </c>
      <c r="K24" s="130">
        <f t="shared" si="3"/>
        <v>0.26737475955507234</v>
      </c>
      <c r="L24" s="130">
        <f t="shared" si="4"/>
        <v>0.21376599481475286</v>
      </c>
      <c r="M24" s="130">
        <f t="shared" si="5"/>
        <v>0.14259429622815087</v>
      </c>
    </row>
    <row r="25" spans="1:13" x14ac:dyDescent="0.25">
      <c r="A25" s="70">
        <v>2021</v>
      </c>
      <c r="B25" s="89">
        <v>1281</v>
      </c>
      <c r="C25" s="89">
        <v>3610</v>
      </c>
      <c r="D25" s="89">
        <v>3046</v>
      </c>
      <c r="E25" s="89">
        <v>2674</v>
      </c>
      <c r="F25" s="89">
        <v>1903</v>
      </c>
      <c r="G25" s="90">
        <f t="shared" si="0"/>
        <v>12514</v>
      </c>
      <c r="H25" s="90">
        <f>G25-'Slika 19'!B25</f>
        <v>0</v>
      </c>
      <c r="I25" s="130">
        <f t="shared" si="1"/>
        <v>0.10236535080709605</v>
      </c>
      <c r="J25" s="130">
        <f t="shared" si="2"/>
        <v>0.28847690586543073</v>
      </c>
      <c r="K25" s="130">
        <f t="shared" si="3"/>
        <v>0.24340738373022214</v>
      </c>
      <c r="L25" s="130">
        <f t="shared" si="4"/>
        <v>0.21368067764104204</v>
      </c>
      <c r="M25" s="130">
        <f t="shared" si="5"/>
        <v>0.15206968195620904</v>
      </c>
    </row>
    <row r="26" spans="1:13" x14ac:dyDescent="0.25">
      <c r="A26" s="70">
        <v>2022</v>
      </c>
      <c r="B26" s="89">
        <v>1802</v>
      </c>
      <c r="C26" s="89">
        <v>5129</v>
      </c>
      <c r="D26" s="89">
        <v>4144</v>
      </c>
      <c r="E26" s="89">
        <v>3055</v>
      </c>
      <c r="F26" s="89">
        <v>1745</v>
      </c>
      <c r="G26" s="90">
        <f t="shared" si="0"/>
        <v>15875</v>
      </c>
      <c r="H26" s="90">
        <f>G26-'Slika 19'!B26</f>
        <v>0</v>
      </c>
      <c r="I26" s="130">
        <f t="shared" si="1"/>
        <v>0.11351181102362205</v>
      </c>
      <c r="J26" s="130">
        <f t="shared" si="2"/>
        <v>0.32308661417322837</v>
      </c>
      <c r="K26" s="130">
        <f t="shared" si="3"/>
        <v>0.26103937007874017</v>
      </c>
      <c r="L26" s="130">
        <f t="shared" si="4"/>
        <v>0.19244094488188976</v>
      </c>
      <c r="M26" s="130">
        <f t="shared" si="5"/>
        <v>0.10992125984251969</v>
      </c>
    </row>
    <row r="27" spans="1:13" x14ac:dyDescent="0.25">
      <c r="A27" s="70">
        <v>2023</v>
      </c>
      <c r="B27" s="89">
        <v>1764</v>
      </c>
      <c r="C27" s="89">
        <v>5224</v>
      </c>
      <c r="D27" s="89">
        <v>4598</v>
      </c>
      <c r="E27" s="89">
        <v>3215</v>
      </c>
      <c r="F27" s="89">
        <v>1751</v>
      </c>
      <c r="G27" s="90">
        <f t="shared" si="0"/>
        <v>16552</v>
      </c>
      <c r="H27" s="90">
        <f>G27-'Slika 19'!B27</f>
        <v>0</v>
      </c>
      <c r="I27" s="130">
        <f t="shared" si="1"/>
        <v>0.10657322377960367</v>
      </c>
      <c r="J27" s="130">
        <f t="shared" si="2"/>
        <v>0.31561140647655872</v>
      </c>
      <c r="K27" s="130">
        <f t="shared" si="3"/>
        <v>0.27779120347994202</v>
      </c>
      <c r="L27" s="130">
        <f t="shared" si="4"/>
        <v>0.19423634606089898</v>
      </c>
      <c r="M27" s="130">
        <f t="shared" si="5"/>
        <v>0.10578782020299661</v>
      </c>
    </row>
    <row r="28" spans="1:13" x14ac:dyDescent="0.25">
      <c r="A28" s="70">
        <v>2024</v>
      </c>
      <c r="B28" s="89">
        <v>1179</v>
      </c>
      <c r="C28" s="89">
        <v>4885</v>
      </c>
      <c r="D28" s="89">
        <v>5133</v>
      </c>
      <c r="E28" s="89">
        <v>3675</v>
      </c>
      <c r="F28" s="89">
        <v>1782</v>
      </c>
      <c r="G28" s="90">
        <f t="shared" si="0"/>
        <v>16654</v>
      </c>
      <c r="H28" s="90">
        <f>G28-'Slika 19'!B28</f>
        <v>0</v>
      </c>
      <c r="I28" s="130">
        <f t="shared" si="1"/>
        <v>7.0793803290500779E-2</v>
      </c>
      <c r="J28" s="130">
        <f t="shared" si="2"/>
        <v>0.29332292542332172</v>
      </c>
      <c r="K28" s="130">
        <f t="shared" si="3"/>
        <v>0.30821424282454668</v>
      </c>
      <c r="L28" s="130">
        <f t="shared" si="4"/>
        <v>0.22066770745766784</v>
      </c>
      <c r="M28" s="130">
        <f t="shared" si="5"/>
        <v>0.10700132100396301</v>
      </c>
    </row>
    <row r="29" spans="1:13" x14ac:dyDescent="0.25">
      <c r="A29" s="70">
        <v>2025</v>
      </c>
      <c r="B29" s="89">
        <v>1458</v>
      </c>
      <c r="C29" s="89">
        <v>5931</v>
      </c>
      <c r="D29" s="89">
        <v>5644</v>
      </c>
      <c r="E29" s="89">
        <v>3562</v>
      </c>
      <c r="F29" s="89">
        <v>1743</v>
      </c>
      <c r="G29" s="90">
        <f t="shared" si="0"/>
        <v>18338</v>
      </c>
      <c r="H29" s="90">
        <f>G29-'Slika 19'!B29</f>
        <v>0</v>
      </c>
      <c r="I29" s="130">
        <f t="shared" si="1"/>
        <v>7.9507034573017776E-2</v>
      </c>
      <c r="J29" s="130">
        <f t="shared" si="2"/>
        <v>0.3234267640964118</v>
      </c>
      <c r="K29" s="130">
        <f t="shared" si="3"/>
        <v>0.30777620242120185</v>
      </c>
      <c r="L29" s="130">
        <f t="shared" si="4"/>
        <v>0.19424146580870325</v>
      </c>
      <c r="M29" s="130">
        <f t="shared" si="5"/>
        <v>9.5048533100665286E-2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29"/>
  <sheetViews>
    <sheetView zoomScaleNormal="100" workbookViewId="0"/>
  </sheetViews>
  <sheetFormatPr defaultColWidth="8.85546875" defaultRowHeight="15" x14ac:dyDescent="0.25"/>
  <cols>
    <col min="1" max="1" width="24" customWidth="1"/>
    <col min="2" max="2" width="14" customWidth="1"/>
    <col min="3" max="3" width="12" customWidth="1"/>
    <col min="6" max="6" width="14" customWidth="1"/>
    <col min="7" max="7" width="12" customWidth="1"/>
    <col min="8" max="8" width="9" customWidth="1"/>
    <col min="9" max="9" width="15" customWidth="1"/>
    <col min="10" max="10" width="10" customWidth="1"/>
  </cols>
  <sheetData>
    <row r="1" spans="1:12" ht="16.5" customHeight="1" x14ac:dyDescent="0.25">
      <c r="A1" s="65" t="s">
        <v>1174</v>
      </c>
      <c r="L1" s="16" t="s">
        <v>101</v>
      </c>
    </row>
    <row r="2" spans="1:12" x14ac:dyDescent="0.25">
      <c r="A2" s="67" t="s">
        <v>1175</v>
      </c>
      <c r="L2" s="18" t="s">
        <v>102</v>
      </c>
    </row>
    <row r="3" spans="1:12" x14ac:dyDescent="0.25">
      <c r="A3" s="67" t="s">
        <v>1176</v>
      </c>
      <c r="L3" s="21" t="s">
        <v>495</v>
      </c>
    </row>
    <row r="5" spans="1:12" ht="55.5" customHeight="1" x14ac:dyDescent="0.25">
      <c r="A5" s="69" t="s">
        <v>1177</v>
      </c>
      <c r="B5" s="69" t="s">
        <v>1178</v>
      </c>
      <c r="C5" s="69" t="s">
        <v>1179</v>
      </c>
      <c r="D5" s="69" t="s">
        <v>1180</v>
      </c>
      <c r="E5" s="69" t="s">
        <v>1181</v>
      </c>
      <c r="F5" s="69" t="s">
        <v>1182</v>
      </c>
      <c r="G5" s="69" t="s">
        <v>1183</v>
      </c>
      <c r="H5" s="69" t="s">
        <v>1184</v>
      </c>
      <c r="I5" s="69" t="s">
        <v>1185</v>
      </c>
      <c r="J5" s="69" t="s">
        <v>1186</v>
      </c>
    </row>
    <row r="6" spans="1:12" x14ac:dyDescent="0.25">
      <c r="A6" s="177" t="s">
        <v>682</v>
      </c>
      <c r="B6" s="178">
        <v>3874350</v>
      </c>
      <c r="C6" s="178">
        <v>16552</v>
      </c>
      <c r="D6" s="178">
        <v>16654</v>
      </c>
      <c r="E6" s="178">
        <v>18338</v>
      </c>
      <c r="F6" s="179">
        <f t="shared" ref="F6:F27" si="0">SUM(C6:E6)</f>
        <v>51544</v>
      </c>
      <c r="G6" s="180">
        <f t="shared" ref="G6:G27" si="1">E6/B6*1000</f>
        <v>4.73318104972447</v>
      </c>
      <c r="H6" s="181"/>
      <c r="I6" s="180">
        <f t="shared" ref="I6:I27" si="2">F6/3/B6*1000</f>
        <v>4.4346363476023933</v>
      </c>
      <c r="J6" s="181"/>
    </row>
    <row r="7" spans="1:12" x14ac:dyDescent="0.25">
      <c r="A7" s="70" t="s">
        <v>1187</v>
      </c>
      <c r="B7" s="89">
        <v>165766</v>
      </c>
      <c r="C7" s="89">
        <v>2554</v>
      </c>
      <c r="D7" s="89">
        <v>2578</v>
      </c>
      <c r="E7" s="89">
        <v>2829</v>
      </c>
      <c r="F7" s="90">
        <f t="shared" si="0"/>
        <v>7961</v>
      </c>
      <c r="G7" s="72">
        <f t="shared" si="1"/>
        <v>17.066225884680815</v>
      </c>
      <c r="H7" s="70">
        <f t="shared" ref="H7:H27" si="3">RANK(G7,$G$7:$G$27,0)</f>
        <v>1</v>
      </c>
      <c r="I7" s="72">
        <f t="shared" si="2"/>
        <v>16.008509987975014</v>
      </c>
      <c r="J7" s="70">
        <f t="shared" ref="J7:J27" si="4">RANK(I7,$I$7:$I$27,0)</f>
        <v>1</v>
      </c>
    </row>
    <row r="8" spans="1:12" x14ac:dyDescent="0.25">
      <c r="A8" s="70" t="s">
        <v>1188</v>
      </c>
      <c r="B8" s="89">
        <v>204709</v>
      </c>
      <c r="C8" s="89">
        <v>2878</v>
      </c>
      <c r="D8" s="89">
        <v>2004</v>
      </c>
      <c r="E8" s="89">
        <v>2149</v>
      </c>
      <c r="F8" s="90">
        <f t="shared" si="0"/>
        <v>7031</v>
      </c>
      <c r="G8" s="72">
        <f t="shared" si="1"/>
        <v>10.497828625023814</v>
      </c>
      <c r="H8" s="70">
        <f t="shared" si="3"/>
        <v>2</v>
      </c>
      <c r="I8" s="72">
        <f t="shared" si="2"/>
        <v>11.448771996671699</v>
      </c>
      <c r="J8" s="70">
        <f t="shared" si="4"/>
        <v>2</v>
      </c>
    </row>
    <row r="9" spans="1:12" x14ac:dyDescent="0.25">
      <c r="A9" s="70" t="s">
        <v>1189</v>
      </c>
      <c r="B9" s="89">
        <v>43200</v>
      </c>
      <c r="C9" s="89">
        <v>176</v>
      </c>
      <c r="D9" s="89">
        <v>265</v>
      </c>
      <c r="E9" s="89">
        <v>298</v>
      </c>
      <c r="F9" s="90">
        <f t="shared" si="0"/>
        <v>739</v>
      </c>
      <c r="G9" s="72">
        <f t="shared" si="1"/>
        <v>6.8981481481481479</v>
      </c>
      <c r="H9" s="70">
        <f t="shared" si="3"/>
        <v>3</v>
      </c>
      <c r="I9" s="72">
        <f t="shared" si="2"/>
        <v>5.7021604938271606</v>
      </c>
      <c r="J9" s="70">
        <f t="shared" si="4"/>
        <v>3</v>
      </c>
    </row>
    <row r="10" spans="1:12" x14ac:dyDescent="0.25">
      <c r="A10" s="70" t="s">
        <v>1190</v>
      </c>
      <c r="B10" s="89">
        <v>430526</v>
      </c>
      <c r="C10" s="89">
        <v>2192</v>
      </c>
      <c r="D10" s="89">
        <v>2196</v>
      </c>
      <c r="E10" s="89">
        <v>2532</v>
      </c>
      <c r="F10" s="90">
        <f t="shared" si="0"/>
        <v>6920</v>
      </c>
      <c r="G10" s="72">
        <f t="shared" si="1"/>
        <v>5.8811779079544557</v>
      </c>
      <c r="H10" s="70">
        <f t="shared" si="3"/>
        <v>4</v>
      </c>
      <c r="I10" s="72">
        <f t="shared" si="2"/>
        <v>5.3577871410011619</v>
      </c>
      <c r="J10" s="70">
        <f t="shared" si="4"/>
        <v>4</v>
      </c>
    </row>
    <row r="11" spans="1:12" x14ac:dyDescent="0.25">
      <c r="A11" s="70" t="s">
        <v>1191</v>
      </c>
      <c r="B11" s="89">
        <v>309964</v>
      </c>
      <c r="C11" s="89">
        <v>848</v>
      </c>
      <c r="D11" s="89">
        <v>1342</v>
      </c>
      <c r="E11" s="89">
        <v>1581</v>
      </c>
      <c r="F11" s="90">
        <f t="shared" si="0"/>
        <v>3771</v>
      </c>
      <c r="G11" s="72">
        <f t="shared" si="1"/>
        <v>5.1005923268508599</v>
      </c>
      <c r="H11" s="70">
        <f t="shared" si="3"/>
        <v>5</v>
      </c>
      <c r="I11" s="72">
        <f t="shared" si="2"/>
        <v>4.0553096488624485</v>
      </c>
      <c r="J11" s="70">
        <f t="shared" si="4"/>
        <v>7</v>
      </c>
    </row>
    <row r="12" spans="1:12" x14ac:dyDescent="0.25">
      <c r="A12" s="70" t="s">
        <v>231</v>
      </c>
      <c r="B12" s="89">
        <v>777359</v>
      </c>
      <c r="C12" s="89">
        <v>2945</v>
      </c>
      <c r="D12" s="89">
        <v>3934</v>
      </c>
      <c r="E12" s="89">
        <v>3736</v>
      </c>
      <c r="F12" s="90">
        <f t="shared" si="0"/>
        <v>10615</v>
      </c>
      <c r="G12" s="72">
        <f t="shared" si="1"/>
        <v>4.8060162679019598</v>
      </c>
      <c r="H12" s="70">
        <f t="shared" si="3"/>
        <v>6</v>
      </c>
      <c r="I12" s="72">
        <f t="shared" si="2"/>
        <v>4.5517364992665339</v>
      </c>
      <c r="J12" s="70">
        <f t="shared" si="4"/>
        <v>6</v>
      </c>
    </row>
    <row r="13" spans="1:12" x14ac:dyDescent="0.25">
      <c r="A13" s="70" t="s">
        <v>1192</v>
      </c>
      <c r="B13" s="89">
        <v>249734</v>
      </c>
      <c r="C13" s="89">
        <v>648</v>
      </c>
      <c r="D13" s="89">
        <v>567</v>
      </c>
      <c r="E13" s="89">
        <v>1000</v>
      </c>
      <c r="F13" s="90">
        <f t="shared" si="0"/>
        <v>2215</v>
      </c>
      <c r="G13" s="72">
        <f t="shared" si="1"/>
        <v>4.004260533207332</v>
      </c>
      <c r="H13" s="70">
        <f t="shared" si="3"/>
        <v>7</v>
      </c>
      <c r="I13" s="72">
        <f t="shared" si="2"/>
        <v>2.9564790270180805</v>
      </c>
      <c r="J13" s="70">
        <f t="shared" si="4"/>
        <v>10</v>
      </c>
    </row>
    <row r="14" spans="1:12" x14ac:dyDescent="0.25">
      <c r="A14" s="70" t="s">
        <v>1193</v>
      </c>
      <c r="B14" s="89">
        <v>116393</v>
      </c>
      <c r="C14" s="89">
        <v>428</v>
      </c>
      <c r="D14" s="89">
        <v>402</v>
      </c>
      <c r="E14" s="89">
        <v>462</v>
      </c>
      <c r="F14" s="90">
        <f t="shared" si="0"/>
        <v>1292</v>
      </c>
      <c r="G14" s="72">
        <f t="shared" si="1"/>
        <v>3.9693108692103478</v>
      </c>
      <c r="H14" s="70">
        <f t="shared" si="3"/>
        <v>8</v>
      </c>
      <c r="I14" s="72">
        <f t="shared" si="2"/>
        <v>3.7001079675467312</v>
      </c>
      <c r="J14" s="70">
        <f t="shared" si="4"/>
        <v>8</v>
      </c>
    </row>
    <row r="15" spans="1:12" x14ac:dyDescent="0.25">
      <c r="A15" s="70" t="s">
        <v>1194</v>
      </c>
      <c r="B15" s="89">
        <v>119320</v>
      </c>
      <c r="C15" s="89">
        <v>191</v>
      </c>
      <c r="D15" s="89">
        <v>243</v>
      </c>
      <c r="E15" s="89">
        <v>462</v>
      </c>
      <c r="F15" s="90">
        <f t="shared" si="0"/>
        <v>896</v>
      </c>
      <c r="G15" s="72">
        <f t="shared" si="1"/>
        <v>3.871940998994301</v>
      </c>
      <c r="H15" s="70">
        <f t="shared" si="3"/>
        <v>9</v>
      </c>
      <c r="I15" s="72">
        <f t="shared" si="2"/>
        <v>2.503072969046821</v>
      </c>
      <c r="J15" s="70">
        <f t="shared" si="4"/>
        <v>12</v>
      </c>
    </row>
    <row r="16" spans="1:12" x14ac:dyDescent="0.25">
      <c r="A16" s="70" t="s">
        <v>1195</v>
      </c>
      <c r="B16" s="89">
        <v>105003</v>
      </c>
      <c r="C16" s="89">
        <v>260</v>
      </c>
      <c r="D16" s="89">
        <v>280</v>
      </c>
      <c r="E16" s="89">
        <v>372</v>
      </c>
      <c r="F16" s="90">
        <f t="shared" si="0"/>
        <v>912</v>
      </c>
      <c r="G16" s="72">
        <f t="shared" si="1"/>
        <v>3.5427559212593924</v>
      </c>
      <c r="H16" s="70">
        <f t="shared" si="3"/>
        <v>10</v>
      </c>
      <c r="I16" s="72">
        <f t="shared" si="2"/>
        <v>2.8951553765130522</v>
      </c>
      <c r="J16" s="70">
        <f t="shared" si="4"/>
        <v>11</v>
      </c>
    </row>
    <row r="17" spans="1:10" x14ac:dyDescent="0.25">
      <c r="A17" s="70" t="s">
        <v>1196</v>
      </c>
      <c r="B17" s="89">
        <v>265990</v>
      </c>
      <c r="C17" s="89">
        <v>706</v>
      </c>
      <c r="D17" s="89">
        <v>932</v>
      </c>
      <c r="E17" s="89">
        <v>768</v>
      </c>
      <c r="F17" s="90">
        <f t="shared" si="0"/>
        <v>2406</v>
      </c>
      <c r="G17" s="72">
        <f t="shared" si="1"/>
        <v>2.8873265912252339</v>
      </c>
      <c r="H17" s="70">
        <f t="shared" si="3"/>
        <v>11</v>
      </c>
      <c r="I17" s="72">
        <f t="shared" si="2"/>
        <v>3.0151509455242675</v>
      </c>
      <c r="J17" s="70">
        <f t="shared" si="4"/>
        <v>9</v>
      </c>
    </row>
    <row r="18" spans="1:10" x14ac:dyDescent="0.25">
      <c r="A18" s="70" t="s">
        <v>1197</v>
      </c>
      <c r="B18" s="89">
        <v>109561</v>
      </c>
      <c r="C18" s="89">
        <v>152</v>
      </c>
      <c r="D18" s="89">
        <v>115</v>
      </c>
      <c r="E18" s="89">
        <v>306</v>
      </c>
      <c r="F18" s="90">
        <f t="shared" si="0"/>
        <v>573</v>
      </c>
      <c r="G18" s="72">
        <f t="shared" si="1"/>
        <v>2.7929646498297753</v>
      </c>
      <c r="H18" s="70">
        <f t="shared" si="3"/>
        <v>12</v>
      </c>
      <c r="I18" s="72">
        <f t="shared" si="2"/>
        <v>1.7433210722793695</v>
      </c>
      <c r="J18" s="70">
        <f t="shared" si="4"/>
        <v>18</v>
      </c>
    </row>
    <row r="19" spans="1:10" x14ac:dyDescent="0.25">
      <c r="A19" s="70" t="s">
        <v>1198</v>
      </c>
      <c r="B19" s="89">
        <v>95898</v>
      </c>
      <c r="C19" s="89">
        <v>907</v>
      </c>
      <c r="D19" s="89">
        <v>228</v>
      </c>
      <c r="E19" s="89">
        <v>259</v>
      </c>
      <c r="F19" s="90">
        <f t="shared" si="0"/>
        <v>1394</v>
      </c>
      <c r="G19" s="72">
        <f t="shared" si="1"/>
        <v>2.7007862520594799</v>
      </c>
      <c r="H19" s="70">
        <f t="shared" si="3"/>
        <v>13</v>
      </c>
      <c r="I19" s="72">
        <f t="shared" si="2"/>
        <v>4.84542604294841</v>
      </c>
      <c r="J19" s="70">
        <f t="shared" si="4"/>
        <v>5</v>
      </c>
    </row>
    <row r="20" spans="1:10" x14ac:dyDescent="0.25">
      <c r="A20" s="70" t="s">
        <v>1199</v>
      </c>
      <c r="B20" s="89">
        <v>99203</v>
      </c>
      <c r="C20" s="89">
        <v>231</v>
      </c>
      <c r="D20" s="89">
        <v>177</v>
      </c>
      <c r="E20" s="89">
        <v>253</v>
      </c>
      <c r="F20" s="90">
        <f t="shared" si="0"/>
        <v>661</v>
      </c>
      <c r="G20" s="72">
        <f t="shared" si="1"/>
        <v>2.5503260990091023</v>
      </c>
      <c r="H20" s="70">
        <f t="shared" si="3"/>
        <v>14</v>
      </c>
      <c r="I20" s="72">
        <f t="shared" si="2"/>
        <v>2.2210349821409974</v>
      </c>
      <c r="J20" s="70">
        <f t="shared" si="4"/>
        <v>14</v>
      </c>
    </row>
    <row r="21" spans="1:10" x14ac:dyDescent="0.25">
      <c r="A21" s="70" t="s">
        <v>1200</v>
      </c>
      <c r="B21" s="89">
        <v>158860</v>
      </c>
      <c r="C21" s="89">
        <v>297</v>
      </c>
      <c r="D21" s="89">
        <v>394</v>
      </c>
      <c r="E21" s="89">
        <v>404</v>
      </c>
      <c r="F21" s="90">
        <f t="shared" si="0"/>
        <v>1095</v>
      </c>
      <c r="G21" s="72">
        <f t="shared" si="1"/>
        <v>2.5431197280624449</v>
      </c>
      <c r="H21" s="70">
        <f t="shared" si="3"/>
        <v>15</v>
      </c>
      <c r="I21" s="72">
        <f t="shared" si="2"/>
        <v>2.2976205463930506</v>
      </c>
      <c r="J21" s="70">
        <f t="shared" si="4"/>
        <v>13</v>
      </c>
    </row>
    <row r="22" spans="1:10" x14ac:dyDescent="0.25">
      <c r="A22" s="70" t="s">
        <v>1201</v>
      </c>
      <c r="B22" s="89">
        <v>125978</v>
      </c>
      <c r="C22" s="89">
        <v>212</v>
      </c>
      <c r="D22" s="89">
        <v>306</v>
      </c>
      <c r="E22" s="89">
        <v>256</v>
      </c>
      <c r="F22" s="90">
        <f t="shared" si="0"/>
        <v>774</v>
      </c>
      <c r="G22" s="72">
        <f t="shared" si="1"/>
        <v>2.0321008430043341</v>
      </c>
      <c r="H22" s="70">
        <f t="shared" si="3"/>
        <v>16</v>
      </c>
      <c r="I22" s="72">
        <f t="shared" si="2"/>
        <v>2.0479766308403051</v>
      </c>
      <c r="J22" s="70">
        <f t="shared" si="4"/>
        <v>17</v>
      </c>
    </row>
    <row r="23" spans="1:10" x14ac:dyDescent="0.25">
      <c r="A23" s="70" t="s">
        <v>1202</v>
      </c>
      <c r="B23" s="89">
        <v>98266</v>
      </c>
      <c r="C23" s="89">
        <v>274</v>
      </c>
      <c r="D23" s="89">
        <v>178</v>
      </c>
      <c r="E23" s="89">
        <v>187</v>
      </c>
      <c r="F23" s="90">
        <f t="shared" si="0"/>
        <v>639</v>
      </c>
      <c r="G23" s="72">
        <f t="shared" si="1"/>
        <v>1.9029979850609571</v>
      </c>
      <c r="H23" s="70">
        <f t="shared" si="3"/>
        <v>17</v>
      </c>
      <c r="I23" s="72">
        <f t="shared" si="2"/>
        <v>2.1675859402031219</v>
      </c>
      <c r="J23" s="70">
        <f t="shared" si="4"/>
        <v>15</v>
      </c>
    </row>
    <row r="24" spans="1:10" x14ac:dyDescent="0.25">
      <c r="A24" s="70" t="s">
        <v>1203</v>
      </c>
      <c r="B24" s="89">
        <v>134008</v>
      </c>
      <c r="C24" s="89">
        <v>403</v>
      </c>
      <c r="D24" s="89">
        <v>265</v>
      </c>
      <c r="E24" s="89">
        <v>195</v>
      </c>
      <c r="F24" s="90">
        <f t="shared" si="0"/>
        <v>863</v>
      </c>
      <c r="G24" s="72">
        <f t="shared" si="1"/>
        <v>1.4551370067458658</v>
      </c>
      <c r="H24" s="70">
        <f t="shared" si="3"/>
        <v>18</v>
      </c>
      <c r="I24" s="72">
        <f t="shared" si="2"/>
        <v>2.1466380116609955</v>
      </c>
      <c r="J24" s="70">
        <f t="shared" si="4"/>
        <v>16</v>
      </c>
    </row>
    <row r="25" spans="1:10" x14ac:dyDescent="0.25">
      <c r="A25" s="70" t="s">
        <v>1204</v>
      </c>
      <c r="B25" s="89">
        <v>60594</v>
      </c>
      <c r="C25" s="89">
        <v>57</v>
      </c>
      <c r="D25" s="89">
        <v>72</v>
      </c>
      <c r="E25" s="89">
        <v>70</v>
      </c>
      <c r="F25" s="90">
        <f t="shared" si="0"/>
        <v>199</v>
      </c>
      <c r="G25" s="72">
        <f t="shared" si="1"/>
        <v>1.1552298907482588</v>
      </c>
      <c r="H25" s="70">
        <f t="shared" si="3"/>
        <v>19</v>
      </c>
      <c r="I25" s="72">
        <f t="shared" si="2"/>
        <v>1.0947178488519216</v>
      </c>
      <c r="J25" s="70">
        <f t="shared" si="4"/>
        <v>19</v>
      </c>
    </row>
    <row r="26" spans="1:10" x14ac:dyDescent="0.25">
      <c r="A26" s="70" t="s">
        <v>1205</v>
      </c>
      <c r="B26" s="89">
        <v>136797</v>
      </c>
      <c r="C26" s="89">
        <v>145</v>
      </c>
      <c r="D26" s="89">
        <v>105</v>
      </c>
      <c r="E26" s="89">
        <v>157</v>
      </c>
      <c r="F26" s="90">
        <f t="shared" si="0"/>
        <v>407</v>
      </c>
      <c r="G26" s="72">
        <f t="shared" si="1"/>
        <v>1.1476859872658025</v>
      </c>
      <c r="H26" s="70">
        <f t="shared" si="3"/>
        <v>20</v>
      </c>
      <c r="I26" s="72">
        <f t="shared" si="2"/>
        <v>0.99173714823180803</v>
      </c>
      <c r="J26" s="70">
        <f t="shared" si="4"/>
        <v>20</v>
      </c>
    </row>
    <row r="27" spans="1:10" x14ac:dyDescent="0.25">
      <c r="A27" s="70" t="s">
        <v>1206</v>
      </c>
      <c r="B27" s="89">
        <v>67221</v>
      </c>
      <c r="C27" s="89">
        <v>48</v>
      </c>
      <c r="D27" s="89">
        <v>71</v>
      </c>
      <c r="E27" s="89">
        <v>62</v>
      </c>
      <c r="F27" s="90">
        <f t="shared" si="0"/>
        <v>181</v>
      </c>
      <c r="G27" s="72">
        <f t="shared" si="1"/>
        <v>0.92233081923803573</v>
      </c>
      <c r="H27" s="70">
        <f t="shared" si="3"/>
        <v>21</v>
      </c>
      <c r="I27" s="72">
        <f t="shared" si="2"/>
        <v>0.89753698001120685</v>
      </c>
      <c r="J27" s="70">
        <f t="shared" si="4"/>
        <v>21</v>
      </c>
    </row>
    <row r="29" spans="1:10" x14ac:dyDescent="0.25">
      <c r="A29" s="66" t="s">
        <v>1207</v>
      </c>
      <c r="B29" s="90">
        <f>SUM(B7:B27)-B6</f>
        <v>0</v>
      </c>
      <c r="C29" s="90">
        <f>SUM(C7:C27)-C6</f>
        <v>0</v>
      </c>
      <c r="D29" s="90">
        <f>SUM(D7:D27)-D6</f>
        <v>0</v>
      </c>
      <c r="E29" s="90">
        <f>SUM(E7:E27)-E6</f>
        <v>0</v>
      </c>
      <c r="F29" s="90">
        <f>SUM(F7:F27)-F6</f>
        <v>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264"/>
  <sheetViews>
    <sheetView zoomScaleNormal="100" workbookViewId="0"/>
  </sheetViews>
  <sheetFormatPr defaultColWidth="8.85546875" defaultRowHeight="15" x14ac:dyDescent="0.25"/>
  <cols>
    <col min="1" max="3" width="14" customWidth="1"/>
  </cols>
  <sheetData>
    <row r="1" spans="1:5" ht="16.5" customHeight="1" x14ac:dyDescent="0.25">
      <c r="A1" s="65" t="s">
        <v>1208</v>
      </c>
      <c r="E1" s="16" t="s">
        <v>104</v>
      </c>
    </row>
    <row r="2" spans="1:5" x14ac:dyDescent="0.25">
      <c r="A2" s="21" t="s">
        <v>1209</v>
      </c>
      <c r="E2" s="18" t="s">
        <v>105</v>
      </c>
    </row>
    <row r="3" spans="1:5" x14ac:dyDescent="0.25">
      <c r="E3" s="21" t="s">
        <v>1210</v>
      </c>
    </row>
    <row r="5" spans="1:5" ht="60.75" customHeight="1" x14ac:dyDescent="0.25">
      <c r="A5" s="171" t="s">
        <v>535</v>
      </c>
      <c r="B5" s="171" t="s">
        <v>1211</v>
      </c>
      <c r="C5" s="171" t="s">
        <v>1212</v>
      </c>
    </row>
    <row r="6" spans="1:5" x14ac:dyDescent="0.25">
      <c r="A6" t="s">
        <v>1213</v>
      </c>
      <c r="B6">
        <v>103.9</v>
      </c>
      <c r="C6">
        <v>109.1</v>
      </c>
    </row>
    <row r="7" spans="1:5" x14ac:dyDescent="0.25">
      <c r="A7" t="s">
        <v>1214</v>
      </c>
      <c r="B7">
        <v>101.4</v>
      </c>
      <c r="C7">
        <v>97.9</v>
      </c>
    </row>
    <row r="8" spans="1:5" x14ac:dyDescent="0.25">
      <c r="A8" t="s">
        <v>1215</v>
      </c>
      <c r="B8">
        <v>101</v>
      </c>
      <c r="C8">
        <v>102</v>
      </c>
    </row>
    <row r="9" spans="1:5" x14ac:dyDescent="0.25">
      <c r="A9" t="s">
        <v>1216</v>
      </c>
      <c r="B9">
        <v>103.5</v>
      </c>
      <c r="C9">
        <v>104.8</v>
      </c>
    </row>
    <row r="10" spans="1:5" x14ac:dyDescent="0.25">
      <c r="A10" t="s">
        <v>1217</v>
      </c>
      <c r="B10">
        <v>104.3</v>
      </c>
      <c r="C10">
        <v>106.6</v>
      </c>
    </row>
    <row r="11" spans="1:5" x14ac:dyDescent="0.25">
      <c r="A11" t="s">
        <v>1218</v>
      </c>
      <c r="B11">
        <v>104.1</v>
      </c>
      <c r="C11">
        <v>108</v>
      </c>
    </row>
    <row r="12" spans="1:5" x14ac:dyDescent="0.25">
      <c r="A12" t="s">
        <v>1219</v>
      </c>
      <c r="B12">
        <v>105.1</v>
      </c>
      <c r="C12">
        <v>110.1</v>
      </c>
    </row>
    <row r="13" spans="1:5" x14ac:dyDescent="0.25">
      <c r="A13" t="s">
        <v>1220</v>
      </c>
      <c r="B13">
        <v>105.1</v>
      </c>
      <c r="C13">
        <v>111.8</v>
      </c>
    </row>
    <row r="14" spans="1:5" x14ac:dyDescent="0.25">
      <c r="A14" t="s">
        <v>1221</v>
      </c>
      <c r="B14">
        <v>105.5</v>
      </c>
      <c r="C14">
        <v>113.7</v>
      </c>
    </row>
    <row r="15" spans="1:5" x14ac:dyDescent="0.25">
      <c r="A15" t="s">
        <v>1222</v>
      </c>
      <c r="B15">
        <v>105.2</v>
      </c>
      <c r="C15">
        <v>115</v>
      </c>
    </row>
    <row r="16" spans="1:5" x14ac:dyDescent="0.25">
      <c r="A16" t="s">
        <v>1223</v>
      </c>
      <c r="B16">
        <v>104.9</v>
      </c>
      <c r="C16">
        <v>115.1</v>
      </c>
    </row>
    <row r="17" spans="1:3" x14ac:dyDescent="0.25">
      <c r="A17" t="s">
        <v>1224</v>
      </c>
      <c r="B17">
        <v>104.8</v>
      </c>
      <c r="C17">
        <v>114.3</v>
      </c>
    </row>
    <row r="18" spans="1:3" x14ac:dyDescent="0.25">
      <c r="A18" t="s">
        <v>1225</v>
      </c>
      <c r="B18">
        <v>104</v>
      </c>
      <c r="C18">
        <v>115.9</v>
      </c>
    </row>
    <row r="19" spans="1:3" x14ac:dyDescent="0.25">
      <c r="A19" t="s">
        <v>1226</v>
      </c>
      <c r="B19">
        <v>104.4</v>
      </c>
      <c r="C19">
        <v>114.3</v>
      </c>
    </row>
    <row r="20" spans="1:3" x14ac:dyDescent="0.25">
      <c r="A20" t="s">
        <v>1227</v>
      </c>
      <c r="B20">
        <v>104</v>
      </c>
      <c r="C20">
        <v>117</v>
      </c>
    </row>
    <row r="21" spans="1:3" x14ac:dyDescent="0.25">
      <c r="A21" t="s">
        <v>1228</v>
      </c>
      <c r="B21">
        <v>106.8</v>
      </c>
      <c r="C21">
        <v>118.2</v>
      </c>
    </row>
    <row r="22" spans="1:3" x14ac:dyDescent="0.25">
      <c r="A22" t="s">
        <v>1229</v>
      </c>
      <c r="B22">
        <v>106.9</v>
      </c>
      <c r="C22">
        <v>118.7</v>
      </c>
    </row>
    <row r="23" spans="1:3" x14ac:dyDescent="0.25">
      <c r="A23" t="s">
        <v>1230</v>
      </c>
      <c r="B23">
        <v>108</v>
      </c>
      <c r="C23">
        <v>120.2</v>
      </c>
    </row>
    <row r="24" spans="1:3" x14ac:dyDescent="0.25">
      <c r="A24" t="s">
        <v>1231</v>
      </c>
      <c r="B24">
        <v>108.5</v>
      </c>
      <c r="C24">
        <v>122</v>
      </c>
    </row>
    <row r="25" spans="1:3" x14ac:dyDescent="0.25">
      <c r="A25" t="s">
        <v>1232</v>
      </c>
      <c r="B25">
        <v>108.5</v>
      </c>
      <c r="C25">
        <v>121.9</v>
      </c>
    </row>
    <row r="26" spans="1:3" x14ac:dyDescent="0.25">
      <c r="A26" t="s">
        <v>1233</v>
      </c>
      <c r="B26">
        <v>108.8</v>
      </c>
      <c r="C26">
        <v>122.3</v>
      </c>
    </row>
    <row r="27" spans="1:3" x14ac:dyDescent="0.25">
      <c r="A27" t="s">
        <v>1234</v>
      </c>
      <c r="B27">
        <v>111.7</v>
      </c>
      <c r="C27">
        <v>122.1</v>
      </c>
    </row>
    <row r="28" spans="1:3" x14ac:dyDescent="0.25">
      <c r="A28" t="s">
        <v>1235</v>
      </c>
      <c r="B28">
        <v>112.7</v>
      </c>
      <c r="C28">
        <v>124.7</v>
      </c>
    </row>
    <row r="29" spans="1:3" x14ac:dyDescent="0.25">
      <c r="A29" t="s">
        <v>1236</v>
      </c>
      <c r="B29">
        <v>116.2</v>
      </c>
      <c r="C29">
        <v>125.5</v>
      </c>
    </row>
    <row r="30" spans="1:3" x14ac:dyDescent="0.25">
      <c r="A30" t="s">
        <v>1237</v>
      </c>
      <c r="B30">
        <v>111</v>
      </c>
      <c r="C30">
        <v>125.8</v>
      </c>
    </row>
    <row r="31" spans="1:3" x14ac:dyDescent="0.25">
      <c r="A31" t="s">
        <v>1238</v>
      </c>
      <c r="B31">
        <v>112.9</v>
      </c>
      <c r="C31">
        <v>124.5</v>
      </c>
    </row>
    <row r="32" spans="1:3" x14ac:dyDescent="0.25">
      <c r="A32" t="s">
        <v>1239</v>
      </c>
      <c r="B32">
        <v>112.2</v>
      </c>
      <c r="C32">
        <v>122.4</v>
      </c>
    </row>
    <row r="33" spans="1:3" x14ac:dyDescent="0.25">
      <c r="A33" t="s">
        <v>1240</v>
      </c>
      <c r="B33">
        <v>112.5</v>
      </c>
      <c r="C33">
        <v>122.5</v>
      </c>
    </row>
    <row r="34" spans="1:3" x14ac:dyDescent="0.25">
      <c r="A34" t="s">
        <v>1241</v>
      </c>
      <c r="B34">
        <v>111.5</v>
      </c>
      <c r="C34">
        <v>123.8</v>
      </c>
    </row>
    <row r="35" spans="1:3" x14ac:dyDescent="0.25">
      <c r="A35" t="s">
        <v>1242</v>
      </c>
      <c r="B35">
        <v>110.9</v>
      </c>
      <c r="C35">
        <v>125.4</v>
      </c>
    </row>
    <row r="36" spans="1:3" x14ac:dyDescent="0.25">
      <c r="A36" t="s">
        <v>1243</v>
      </c>
      <c r="B36">
        <v>112</v>
      </c>
      <c r="C36">
        <v>125.5</v>
      </c>
    </row>
    <row r="37" spans="1:3" x14ac:dyDescent="0.25">
      <c r="A37" t="s">
        <v>1244</v>
      </c>
      <c r="B37">
        <v>111.8</v>
      </c>
      <c r="C37">
        <v>125.8</v>
      </c>
    </row>
    <row r="38" spans="1:3" x14ac:dyDescent="0.25">
      <c r="A38" t="s">
        <v>1245</v>
      </c>
      <c r="B38">
        <v>111.7</v>
      </c>
      <c r="C38">
        <v>127</v>
      </c>
    </row>
    <row r="39" spans="1:3" x14ac:dyDescent="0.25">
      <c r="A39" t="s">
        <v>1246</v>
      </c>
      <c r="B39">
        <v>112</v>
      </c>
      <c r="C39">
        <v>127.6</v>
      </c>
    </row>
    <row r="40" spans="1:3" x14ac:dyDescent="0.25">
      <c r="A40" t="s">
        <v>1247</v>
      </c>
      <c r="B40">
        <v>111.3</v>
      </c>
      <c r="C40">
        <v>125.8</v>
      </c>
    </row>
    <row r="41" spans="1:3" x14ac:dyDescent="0.25">
      <c r="A41" t="s">
        <v>1248</v>
      </c>
      <c r="B41">
        <v>112</v>
      </c>
      <c r="C41">
        <v>130.19999999999999</v>
      </c>
    </row>
    <row r="42" spans="1:3" x14ac:dyDescent="0.25">
      <c r="A42" t="s">
        <v>1249</v>
      </c>
      <c r="B42">
        <v>114.4</v>
      </c>
      <c r="C42">
        <v>139.30000000000001</v>
      </c>
    </row>
    <row r="43" spans="1:3" x14ac:dyDescent="0.25">
      <c r="A43" t="s">
        <v>1250</v>
      </c>
      <c r="B43">
        <v>115.4</v>
      </c>
      <c r="C43">
        <v>139.80000000000001</v>
      </c>
    </row>
    <row r="44" spans="1:3" x14ac:dyDescent="0.25">
      <c r="A44" t="s">
        <v>1251</v>
      </c>
      <c r="B44">
        <v>114.5</v>
      </c>
      <c r="C44">
        <v>140.30000000000001</v>
      </c>
    </row>
    <row r="45" spans="1:3" x14ac:dyDescent="0.25">
      <c r="A45" t="s">
        <v>1252</v>
      </c>
      <c r="B45">
        <v>111.8</v>
      </c>
      <c r="C45">
        <v>140.5</v>
      </c>
    </row>
    <row r="46" spans="1:3" x14ac:dyDescent="0.25">
      <c r="A46" t="s">
        <v>1253</v>
      </c>
      <c r="B46">
        <v>110.9</v>
      </c>
      <c r="C46">
        <v>142</v>
      </c>
    </row>
    <row r="47" spans="1:3" x14ac:dyDescent="0.25">
      <c r="A47" t="s">
        <v>1254</v>
      </c>
      <c r="B47">
        <v>110.5</v>
      </c>
      <c r="C47">
        <v>140.6</v>
      </c>
    </row>
    <row r="48" spans="1:3" x14ac:dyDescent="0.25">
      <c r="A48" t="s">
        <v>1255</v>
      </c>
      <c r="B48">
        <v>109.5</v>
      </c>
      <c r="C48">
        <v>141.9</v>
      </c>
    </row>
    <row r="49" spans="1:3" x14ac:dyDescent="0.25">
      <c r="A49" t="s">
        <v>1256</v>
      </c>
      <c r="B49">
        <v>110.6</v>
      </c>
      <c r="C49">
        <v>144.19999999999999</v>
      </c>
    </row>
    <row r="50" spans="1:3" x14ac:dyDescent="0.25">
      <c r="A50" t="s">
        <v>1257</v>
      </c>
      <c r="B50">
        <v>108.3</v>
      </c>
      <c r="C50">
        <v>142.4</v>
      </c>
    </row>
    <row r="51" spans="1:3" x14ac:dyDescent="0.25">
      <c r="A51" t="s">
        <v>1258</v>
      </c>
      <c r="B51">
        <v>106.8</v>
      </c>
      <c r="C51">
        <v>141.9</v>
      </c>
    </row>
    <row r="52" spans="1:3" x14ac:dyDescent="0.25">
      <c r="A52" t="s">
        <v>1259</v>
      </c>
      <c r="B52">
        <v>105.6</v>
      </c>
      <c r="C52">
        <v>141.6</v>
      </c>
    </row>
    <row r="53" spans="1:3" x14ac:dyDescent="0.25">
      <c r="A53" t="s">
        <v>1260</v>
      </c>
      <c r="B53">
        <v>103.6</v>
      </c>
      <c r="C53">
        <v>140.80000000000001</v>
      </c>
    </row>
    <row r="54" spans="1:3" x14ac:dyDescent="0.25">
      <c r="A54" t="s">
        <v>1261</v>
      </c>
      <c r="B54">
        <v>102.8</v>
      </c>
      <c r="C54">
        <v>140.4</v>
      </c>
    </row>
    <row r="55" spans="1:3" x14ac:dyDescent="0.25">
      <c r="A55" t="s">
        <v>1262</v>
      </c>
      <c r="B55">
        <v>105.9</v>
      </c>
      <c r="C55">
        <v>141.19999999999999</v>
      </c>
    </row>
    <row r="56" spans="1:3" x14ac:dyDescent="0.25">
      <c r="A56" t="s">
        <v>1263</v>
      </c>
      <c r="B56">
        <v>104.8</v>
      </c>
      <c r="C56">
        <v>141.4</v>
      </c>
    </row>
    <row r="57" spans="1:3" x14ac:dyDescent="0.25">
      <c r="A57" t="s">
        <v>1264</v>
      </c>
      <c r="B57">
        <v>103.9</v>
      </c>
      <c r="C57">
        <v>139.4</v>
      </c>
    </row>
    <row r="58" spans="1:3" x14ac:dyDescent="0.25">
      <c r="A58" t="s">
        <v>1265</v>
      </c>
      <c r="B58">
        <v>103.1</v>
      </c>
      <c r="C58">
        <v>137.4</v>
      </c>
    </row>
    <row r="59" spans="1:3" x14ac:dyDescent="0.25">
      <c r="A59" t="s">
        <v>1266</v>
      </c>
      <c r="B59">
        <v>103.2</v>
      </c>
      <c r="C59">
        <v>136.6</v>
      </c>
    </row>
    <row r="60" spans="1:3" x14ac:dyDescent="0.25">
      <c r="A60" t="s">
        <v>1267</v>
      </c>
      <c r="B60">
        <v>102.3</v>
      </c>
      <c r="C60">
        <v>135.1</v>
      </c>
    </row>
    <row r="61" spans="1:3" x14ac:dyDescent="0.25">
      <c r="A61" t="s">
        <v>1268</v>
      </c>
      <c r="B61">
        <v>102</v>
      </c>
      <c r="C61">
        <v>131.69999999999999</v>
      </c>
    </row>
    <row r="62" spans="1:3" x14ac:dyDescent="0.25">
      <c r="A62" t="s">
        <v>1269</v>
      </c>
      <c r="B62">
        <v>101.6</v>
      </c>
      <c r="C62">
        <v>127.8</v>
      </c>
    </row>
    <row r="63" spans="1:3" x14ac:dyDescent="0.25">
      <c r="A63" t="s">
        <v>1270</v>
      </c>
      <c r="B63">
        <v>100.2</v>
      </c>
      <c r="C63">
        <v>122.4</v>
      </c>
    </row>
    <row r="64" spans="1:3" x14ac:dyDescent="0.25">
      <c r="A64" t="s">
        <v>1271</v>
      </c>
      <c r="B64">
        <v>100.6</v>
      </c>
      <c r="C64">
        <v>123.2</v>
      </c>
    </row>
    <row r="65" spans="1:3" x14ac:dyDescent="0.25">
      <c r="A65" t="s">
        <v>1272</v>
      </c>
      <c r="B65">
        <v>97.9</v>
      </c>
      <c r="C65">
        <v>118.7</v>
      </c>
    </row>
    <row r="66" spans="1:3" x14ac:dyDescent="0.25">
      <c r="A66" t="s">
        <v>1273</v>
      </c>
      <c r="B66">
        <v>96.5</v>
      </c>
      <c r="C66">
        <v>116.7</v>
      </c>
    </row>
    <row r="67" spans="1:3" x14ac:dyDescent="0.25">
      <c r="A67" t="s">
        <v>1274</v>
      </c>
      <c r="B67">
        <v>95</v>
      </c>
      <c r="C67">
        <v>110</v>
      </c>
    </row>
    <row r="68" spans="1:3" x14ac:dyDescent="0.25">
      <c r="A68" t="s">
        <v>1275</v>
      </c>
      <c r="B68">
        <v>98.9</v>
      </c>
      <c r="C68">
        <v>113.4</v>
      </c>
    </row>
    <row r="69" spans="1:3" x14ac:dyDescent="0.25">
      <c r="A69" t="s">
        <v>1276</v>
      </c>
      <c r="B69">
        <v>97.6</v>
      </c>
      <c r="C69">
        <v>114.6</v>
      </c>
    </row>
    <row r="70" spans="1:3" x14ac:dyDescent="0.25">
      <c r="A70" t="s">
        <v>1277</v>
      </c>
      <c r="B70">
        <v>97.5</v>
      </c>
      <c r="C70">
        <v>112.8</v>
      </c>
    </row>
    <row r="71" spans="1:3" x14ac:dyDescent="0.25">
      <c r="A71" t="s">
        <v>1278</v>
      </c>
      <c r="B71">
        <v>104.8</v>
      </c>
      <c r="C71">
        <v>112.3</v>
      </c>
    </row>
    <row r="72" spans="1:3" x14ac:dyDescent="0.25">
      <c r="A72" t="s">
        <v>1279</v>
      </c>
      <c r="B72">
        <v>95.2</v>
      </c>
      <c r="C72">
        <v>110.7</v>
      </c>
    </row>
    <row r="73" spans="1:3" x14ac:dyDescent="0.25">
      <c r="A73" t="s">
        <v>1280</v>
      </c>
      <c r="B73">
        <v>95.3</v>
      </c>
      <c r="C73">
        <v>110.3</v>
      </c>
    </row>
    <row r="74" spans="1:3" x14ac:dyDescent="0.25">
      <c r="A74" t="s">
        <v>1281</v>
      </c>
      <c r="B74">
        <v>96</v>
      </c>
      <c r="C74">
        <v>108.1</v>
      </c>
    </row>
    <row r="75" spans="1:3" x14ac:dyDescent="0.25">
      <c r="A75" t="s">
        <v>1282</v>
      </c>
      <c r="B75">
        <v>96.8</v>
      </c>
      <c r="C75">
        <v>106.9</v>
      </c>
    </row>
    <row r="76" spans="1:3" x14ac:dyDescent="0.25">
      <c r="A76" t="s">
        <v>1283</v>
      </c>
      <c r="B76">
        <v>95.8</v>
      </c>
      <c r="C76">
        <v>104.5</v>
      </c>
    </row>
    <row r="77" spans="1:3" x14ac:dyDescent="0.25">
      <c r="A77" t="s">
        <v>1284</v>
      </c>
      <c r="B77">
        <v>90.1</v>
      </c>
      <c r="C77">
        <v>100.2</v>
      </c>
    </row>
    <row r="78" spans="1:3" x14ac:dyDescent="0.25">
      <c r="A78" t="s">
        <v>1285</v>
      </c>
      <c r="B78">
        <v>96.1</v>
      </c>
      <c r="C78">
        <v>102.4</v>
      </c>
    </row>
    <row r="79" spans="1:3" x14ac:dyDescent="0.25">
      <c r="A79" t="s">
        <v>1286</v>
      </c>
      <c r="B79">
        <v>97</v>
      </c>
      <c r="C79">
        <v>100.6</v>
      </c>
    </row>
    <row r="80" spans="1:3" x14ac:dyDescent="0.25">
      <c r="A80" t="s">
        <v>1287</v>
      </c>
      <c r="B80">
        <v>96.1</v>
      </c>
      <c r="C80">
        <v>100.2</v>
      </c>
    </row>
    <row r="81" spans="1:3" x14ac:dyDescent="0.25">
      <c r="A81" t="s">
        <v>1288</v>
      </c>
      <c r="B81">
        <v>96.2</v>
      </c>
      <c r="C81">
        <v>97.7</v>
      </c>
    </row>
    <row r="82" spans="1:3" x14ac:dyDescent="0.25">
      <c r="A82" t="s">
        <v>1289</v>
      </c>
      <c r="B82">
        <v>97.3</v>
      </c>
      <c r="C82">
        <v>97.5</v>
      </c>
    </row>
    <row r="83" spans="1:3" x14ac:dyDescent="0.25">
      <c r="A83" t="s">
        <v>1290</v>
      </c>
      <c r="B83">
        <v>95.3</v>
      </c>
      <c r="C83">
        <v>98.2</v>
      </c>
    </row>
    <row r="84" spans="1:3" x14ac:dyDescent="0.25">
      <c r="A84" t="s">
        <v>1291</v>
      </c>
      <c r="B84">
        <v>95.9</v>
      </c>
      <c r="C84">
        <v>97.2</v>
      </c>
    </row>
    <row r="85" spans="1:3" x14ac:dyDescent="0.25">
      <c r="A85" t="s">
        <v>1292</v>
      </c>
      <c r="B85">
        <v>95.7</v>
      </c>
      <c r="C85">
        <v>98.1</v>
      </c>
    </row>
    <row r="86" spans="1:3" x14ac:dyDescent="0.25">
      <c r="A86" t="s">
        <v>1293</v>
      </c>
      <c r="B86">
        <v>96.1</v>
      </c>
      <c r="C86">
        <v>97.4</v>
      </c>
    </row>
    <row r="87" spans="1:3" x14ac:dyDescent="0.25">
      <c r="A87" t="s">
        <v>1294</v>
      </c>
      <c r="B87">
        <v>94</v>
      </c>
      <c r="C87">
        <v>94.7</v>
      </c>
    </row>
    <row r="88" spans="1:3" x14ac:dyDescent="0.25">
      <c r="A88" t="s">
        <v>1295</v>
      </c>
      <c r="B88">
        <v>96.5</v>
      </c>
      <c r="C88">
        <v>95.6</v>
      </c>
    </row>
    <row r="89" spans="1:3" x14ac:dyDescent="0.25">
      <c r="A89" t="s">
        <v>1296</v>
      </c>
      <c r="B89">
        <v>95.2</v>
      </c>
      <c r="C89">
        <v>94</v>
      </c>
    </row>
    <row r="90" spans="1:3" x14ac:dyDescent="0.25">
      <c r="A90" t="s">
        <v>1297</v>
      </c>
      <c r="B90">
        <v>97.2</v>
      </c>
      <c r="C90">
        <v>91.3</v>
      </c>
    </row>
    <row r="91" spans="1:3" x14ac:dyDescent="0.25">
      <c r="A91" t="s">
        <v>1298</v>
      </c>
      <c r="B91">
        <v>87.8</v>
      </c>
      <c r="C91">
        <v>80.3</v>
      </c>
    </row>
    <row r="92" spans="1:3" x14ac:dyDescent="0.25">
      <c r="A92" t="s">
        <v>1299</v>
      </c>
      <c r="B92">
        <v>96.3</v>
      </c>
      <c r="C92">
        <v>89.2</v>
      </c>
    </row>
    <row r="93" spans="1:3" x14ac:dyDescent="0.25">
      <c r="A93" t="s">
        <v>1300</v>
      </c>
      <c r="B93">
        <v>94.1</v>
      </c>
      <c r="C93">
        <v>89.2</v>
      </c>
    </row>
    <row r="94" spans="1:3" x14ac:dyDescent="0.25">
      <c r="A94" t="s">
        <v>1301</v>
      </c>
      <c r="B94">
        <v>94.8</v>
      </c>
      <c r="C94">
        <v>88.4</v>
      </c>
    </row>
    <row r="95" spans="1:3" x14ac:dyDescent="0.25">
      <c r="A95" t="s">
        <v>1302</v>
      </c>
      <c r="B95">
        <v>94.3</v>
      </c>
      <c r="C95">
        <v>87</v>
      </c>
    </row>
    <row r="96" spans="1:3" x14ac:dyDescent="0.25">
      <c r="A96" t="s">
        <v>1303</v>
      </c>
      <c r="B96">
        <v>94.1</v>
      </c>
      <c r="C96">
        <v>86.7</v>
      </c>
    </row>
    <row r="97" spans="1:3" x14ac:dyDescent="0.25">
      <c r="A97" t="s">
        <v>1304</v>
      </c>
      <c r="B97">
        <v>95.2</v>
      </c>
      <c r="C97">
        <v>85.2</v>
      </c>
    </row>
    <row r="98" spans="1:3" x14ac:dyDescent="0.25">
      <c r="A98" t="s">
        <v>1305</v>
      </c>
      <c r="B98">
        <v>93.2</v>
      </c>
      <c r="C98">
        <v>84.3</v>
      </c>
    </row>
    <row r="99" spans="1:3" x14ac:dyDescent="0.25">
      <c r="A99" t="s">
        <v>1306</v>
      </c>
      <c r="B99">
        <v>93.7</v>
      </c>
      <c r="C99">
        <v>85.5</v>
      </c>
    </row>
    <row r="100" spans="1:3" x14ac:dyDescent="0.25">
      <c r="A100" t="s">
        <v>1307</v>
      </c>
      <c r="B100">
        <v>93.4</v>
      </c>
      <c r="C100">
        <v>84.4</v>
      </c>
    </row>
    <row r="101" spans="1:3" x14ac:dyDescent="0.25">
      <c r="A101" t="s">
        <v>1308</v>
      </c>
      <c r="B101">
        <v>91.6</v>
      </c>
      <c r="C101">
        <v>82.6</v>
      </c>
    </row>
    <row r="102" spans="1:3" x14ac:dyDescent="0.25">
      <c r="A102" t="s">
        <v>1309</v>
      </c>
      <c r="B102">
        <v>89.2</v>
      </c>
      <c r="C102">
        <v>85.4</v>
      </c>
    </row>
    <row r="103" spans="1:3" x14ac:dyDescent="0.25">
      <c r="A103" t="s">
        <v>1310</v>
      </c>
      <c r="B103">
        <v>89.3</v>
      </c>
      <c r="C103">
        <v>86.3</v>
      </c>
    </row>
    <row r="104" spans="1:3" x14ac:dyDescent="0.25">
      <c r="A104" t="s">
        <v>1311</v>
      </c>
      <c r="B104">
        <v>88</v>
      </c>
      <c r="C104">
        <v>81.7</v>
      </c>
    </row>
    <row r="105" spans="1:3" x14ac:dyDescent="0.25">
      <c r="A105" t="s">
        <v>1312</v>
      </c>
      <c r="B105">
        <v>90.8</v>
      </c>
      <c r="C105">
        <v>83.7</v>
      </c>
    </row>
    <row r="106" spans="1:3" x14ac:dyDescent="0.25">
      <c r="A106" t="s">
        <v>1313</v>
      </c>
      <c r="B106">
        <v>91.1</v>
      </c>
      <c r="C106">
        <v>83.8</v>
      </c>
    </row>
    <row r="107" spans="1:3" x14ac:dyDescent="0.25">
      <c r="A107" t="s">
        <v>1314</v>
      </c>
      <c r="B107">
        <v>92.4</v>
      </c>
      <c r="C107">
        <v>82.4</v>
      </c>
    </row>
    <row r="108" spans="1:3" x14ac:dyDescent="0.25">
      <c r="A108" t="s">
        <v>1315</v>
      </c>
      <c r="B108">
        <v>93.4</v>
      </c>
      <c r="C108">
        <v>82.7</v>
      </c>
    </row>
    <row r="109" spans="1:3" x14ac:dyDescent="0.25">
      <c r="A109" t="s">
        <v>1316</v>
      </c>
      <c r="B109">
        <v>93.2</v>
      </c>
      <c r="C109">
        <v>80.099999999999994</v>
      </c>
    </row>
    <row r="110" spans="1:3" x14ac:dyDescent="0.25">
      <c r="A110" t="s">
        <v>1317</v>
      </c>
      <c r="B110">
        <v>93.2</v>
      </c>
      <c r="C110">
        <v>82.2</v>
      </c>
    </row>
    <row r="111" spans="1:3" x14ac:dyDescent="0.25">
      <c r="A111" t="s">
        <v>1318</v>
      </c>
      <c r="B111">
        <v>93.6</v>
      </c>
      <c r="C111">
        <v>81.2</v>
      </c>
    </row>
    <row r="112" spans="1:3" x14ac:dyDescent="0.25">
      <c r="A112" t="s">
        <v>1319</v>
      </c>
      <c r="B112">
        <v>92.5</v>
      </c>
      <c r="C112">
        <v>80.8</v>
      </c>
    </row>
    <row r="113" spans="1:3" x14ac:dyDescent="0.25">
      <c r="A113" t="s">
        <v>1320</v>
      </c>
      <c r="B113">
        <v>93.3</v>
      </c>
      <c r="C113">
        <v>81.2</v>
      </c>
    </row>
    <row r="114" spans="1:3" x14ac:dyDescent="0.25">
      <c r="A114" t="s">
        <v>1321</v>
      </c>
      <c r="B114">
        <v>93.6</v>
      </c>
      <c r="C114">
        <v>76.5</v>
      </c>
    </row>
    <row r="115" spans="1:3" x14ac:dyDescent="0.25">
      <c r="A115" t="s">
        <v>1322</v>
      </c>
      <c r="B115">
        <v>93.5</v>
      </c>
      <c r="C115">
        <v>77</v>
      </c>
    </row>
    <row r="116" spans="1:3" x14ac:dyDescent="0.25">
      <c r="A116" t="s">
        <v>1323</v>
      </c>
      <c r="B116">
        <v>94.2</v>
      </c>
      <c r="C116">
        <v>77.2</v>
      </c>
    </row>
    <row r="117" spans="1:3" x14ac:dyDescent="0.25">
      <c r="A117" t="s">
        <v>1324</v>
      </c>
      <c r="B117">
        <v>93.9</v>
      </c>
      <c r="C117">
        <v>76.2</v>
      </c>
    </row>
    <row r="118" spans="1:3" x14ac:dyDescent="0.25">
      <c r="A118" t="s">
        <v>1325</v>
      </c>
      <c r="B118">
        <v>91.7</v>
      </c>
      <c r="C118">
        <v>75.599999999999994</v>
      </c>
    </row>
    <row r="119" spans="1:3" x14ac:dyDescent="0.25">
      <c r="A119" t="s">
        <v>1326</v>
      </c>
      <c r="B119">
        <v>92.3</v>
      </c>
      <c r="C119">
        <v>76</v>
      </c>
    </row>
    <row r="120" spans="1:3" x14ac:dyDescent="0.25">
      <c r="A120" t="s">
        <v>1327</v>
      </c>
      <c r="B120">
        <v>92.1</v>
      </c>
      <c r="C120">
        <v>75.599999999999994</v>
      </c>
    </row>
    <row r="121" spans="1:3" x14ac:dyDescent="0.25">
      <c r="A121" t="s">
        <v>1328</v>
      </c>
      <c r="B121">
        <v>92.5</v>
      </c>
      <c r="C121">
        <v>75.400000000000006</v>
      </c>
    </row>
    <row r="122" spans="1:3" x14ac:dyDescent="0.25">
      <c r="A122" t="s">
        <v>1329</v>
      </c>
      <c r="B122">
        <v>91.9</v>
      </c>
      <c r="C122">
        <v>76.5</v>
      </c>
    </row>
    <row r="123" spans="1:3" x14ac:dyDescent="0.25">
      <c r="A123" t="s">
        <v>1330</v>
      </c>
      <c r="B123">
        <v>93</v>
      </c>
      <c r="C123">
        <v>77.3</v>
      </c>
    </row>
    <row r="124" spans="1:3" x14ac:dyDescent="0.25">
      <c r="A124" t="s">
        <v>1331</v>
      </c>
      <c r="B124">
        <v>91.5</v>
      </c>
      <c r="C124">
        <v>76.2</v>
      </c>
    </row>
    <row r="125" spans="1:3" x14ac:dyDescent="0.25">
      <c r="A125" t="s">
        <v>1332</v>
      </c>
      <c r="B125">
        <v>92.4</v>
      </c>
      <c r="C125">
        <v>77.2</v>
      </c>
    </row>
    <row r="126" spans="1:3" x14ac:dyDescent="0.25">
      <c r="A126" t="s">
        <v>1333</v>
      </c>
      <c r="B126">
        <v>92.2</v>
      </c>
      <c r="C126">
        <v>76.400000000000006</v>
      </c>
    </row>
    <row r="127" spans="1:3" x14ac:dyDescent="0.25">
      <c r="A127" t="s">
        <v>1334</v>
      </c>
      <c r="B127">
        <v>90.7</v>
      </c>
      <c r="C127">
        <v>73.2</v>
      </c>
    </row>
    <row r="128" spans="1:3" x14ac:dyDescent="0.25">
      <c r="A128" t="s">
        <v>1335</v>
      </c>
      <c r="B128">
        <v>92.9</v>
      </c>
      <c r="C128">
        <v>76</v>
      </c>
    </row>
    <row r="129" spans="1:3" x14ac:dyDescent="0.25">
      <c r="A129" t="s">
        <v>1336</v>
      </c>
      <c r="B129">
        <v>92.1</v>
      </c>
      <c r="C129">
        <v>76.599999999999994</v>
      </c>
    </row>
    <row r="130" spans="1:3" x14ac:dyDescent="0.25">
      <c r="A130" t="s">
        <v>1337</v>
      </c>
      <c r="B130">
        <v>92.3</v>
      </c>
      <c r="C130">
        <v>75.900000000000006</v>
      </c>
    </row>
    <row r="131" spans="1:3" x14ac:dyDescent="0.25">
      <c r="A131" t="s">
        <v>1338</v>
      </c>
      <c r="B131">
        <v>92.4</v>
      </c>
      <c r="C131">
        <v>75.900000000000006</v>
      </c>
    </row>
    <row r="132" spans="1:3" x14ac:dyDescent="0.25">
      <c r="A132" t="s">
        <v>1339</v>
      </c>
      <c r="B132">
        <v>91.5</v>
      </c>
      <c r="C132">
        <v>75.7</v>
      </c>
    </row>
    <row r="133" spans="1:3" x14ac:dyDescent="0.25">
      <c r="A133" t="s">
        <v>1340</v>
      </c>
      <c r="B133">
        <v>92</v>
      </c>
      <c r="C133">
        <v>76.5</v>
      </c>
    </row>
    <row r="134" spans="1:3" x14ac:dyDescent="0.25">
      <c r="A134" t="s">
        <v>1341</v>
      </c>
      <c r="B134">
        <v>92.3</v>
      </c>
      <c r="C134">
        <v>75.2</v>
      </c>
    </row>
    <row r="135" spans="1:3" x14ac:dyDescent="0.25">
      <c r="A135" t="s">
        <v>1342</v>
      </c>
      <c r="B135">
        <v>92.4</v>
      </c>
      <c r="C135">
        <v>74.900000000000006</v>
      </c>
    </row>
    <row r="136" spans="1:3" x14ac:dyDescent="0.25">
      <c r="A136" t="s">
        <v>1343</v>
      </c>
      <c r="B136">
        <v>93.4</v>
      </c>
      <c r="C136">
        <v>75.900000000000006</v>
      </c>
    </row>
    <row r="137" spans="1:3" x14ac:dyDescent="0.25">
      <c r="A137" t="s">
        <v>1344</v>
      </c>
      <c r="B137">
        <v>93.3</v>
      </c>
      <c r="C137">
        <v>75.400000000000006</v>
      </c>
    </row>
    <row r="138" spans="1:3" x14ac:dyDescent="0.25">
      <c r="A138" t="s">
        <v>1345</v>
      </c>
      <c r="B138">
        <v>94</v>
      </c>
      <c r="C138">
        <v>76.5</v>
      </c>
    </row>
    <row r="139" spans="1:3" x14ac:dyDescent="0.25">
      <c r="A139" t="s">
        <v>1346</v>
      </c>
      <c r="B139">
        <v>92.7</v>
      </c>
      <c r="C139">
        <v>77</v>
      </c>
    </row>
    <row r="140" spans="1:3" x14ac:dyDescent="0.25">
      <c r="A140" t="s">
        <v>1347</v>
      </c>
      <c r="B140">
        <v>92.6</v>
      </c>
      <c r="C140">
        <v>76.7</v>
      </c>
    </row>
    <row r="141" spans="1:3" x14ac:dyDescent="0.25">
      <c r="A141" t="s">
        <v>1348</v>
      </c>
      <c r="B141">
        <v>93.1</v>
      </c>
      <c r="C141">
        <v>76.099999999999994</v>
      </c>
    </row>
    <row r="142" spans="1:3" x14ac:dyDescent="0.25">
      <c r="A142" t="s">
        <v>1349</v>
      </c>
      <c r="B142">
        <v>93.1</v>
      </c>
      <c r="C142">
        <v>76.400000000000006</v>
      </c>
    </row>
    <row r="143" spans="1:3" x14ac:dyDescent="0.25">
      <c r="A143" t="s">
        <v>1350</v>
      </c>
      <c r="B143">
        <v>93.2</v>
      </c>
      <c r="C143">
        <v>78.7</v>
      </c>
    </row>
    <row r="144" spans="1:3" x14ac:dyDescent="0.25">
      <c r="A144" t="s">
        <v>1351</v>
      </c>
      <c r="B144">
        <v>93.9</v>
      </c>
      <c r="C144">
        <v>76.7</v>
      </c>
    </row>
    <row r="145" spans="1:3" x14ac:dyDescent="0.25">
      <c r="A145" t="s">
        <v>1352</v>
      </c>
      <c r="B145">
        <v>95</v>
      </c>
      <c r="C145">
        <v>76.3</v>
      </c>
    </row>
    <row r="146" spans="1:3" x14ac:dyDescent="0.25">
      <c r="A146" t="s">
        <v>1353</v>
      </c>
      <c r="B146">
        <v>94.4</v>
      </c>
      <c r="C146">
        <v>77.599999999999994</v>
      </c>
    </row>
    <row r="147" spans="1:3" x14ac:dyDescent="0.25">
      <c r="A147" t="s">
        <v>1354</v>
      </c>
      <c r="B147">
        <v>94.6</v>
      </c>
      <c r="C147">
        <v>77.5</v>
      </c>
    </row>
    <row r="148" spans="1:3" x14ac:dyDescent="0.25">
      <c r="A148" t="s">
        <v>1355</v>
      </c>
      <c r="B148">
        <v>95.5</v>
      </c>
      <c r="C148">
        <v>77.900000000000006</v>
      </c>
    </row>
    <row r="149" spans="1:3" x14ac:dyDescent="0.25">
      <c r="A149" t="s">
        <v>1356</v>
      </c>
      <c r="B149">
        <v>95.7</v>
      </c>
      <c r="C149">
        <v>78.7</v>
      </c>
    </row>
    <row r="150" spans="1:3" x14ac:dyDescent="0.25">
      <c r="A150" t="s">
        <v>1357</v>
      </c>
      <c r="B150">
        <v>93.7</v>
      </c>
      <c r="C150">
        <v>72.7</v>
      </c>
    </row>
    <row r="151" spans="1:3" x14ac:dyDescent="0.25">
      <c r="A151" t="s">
        <v>1358</v>
      </c>
      <c r="B151">
        <v>96.5</v>
      </c>
      <c r="C151">
        <v>78.400000000000006</v>
      </c>
    </row>
    <row r="152" spans="1:3" x14ac:dyDescent="0.25">
      <c r="A152" t="s">
        <v>1359</v>
      </c>
      <c r="B152">
        <v>97.8</v>
      </c>
      <c r="C152">
        <v>79.7</v>
      </c>
    </row>
    <row r="153" spans="1:3" x14ac:dyDescent="0.25">
      <c r="A153" t="s">
        <v>1360</v>
      </c>
      <c r="B153">
        <v>97.9</v>
      </c>
      <c r="C153">
        <v>77.8</v>
      </c>
    </row>
    <row r="154" spans="1:3" x14ac:dyDescent="0.25">
      <c r="A154" t="s">
        <v>1361</v>
      </c>
      <c r="B154">
        <v>98.6</v>
      </c>
      <c r="C154">
        <v>77.7</v>
      </c>
    </row>
    <row r="155" spans="1:3" x14ac:dyDescent="0.25">
      <c r="A155" t="s">
        <v>1362</v>
      </c>
      <c r="B155">
        <v>98.4</v>
      </c>
      <c r="C155">
        <v>77.8</v>
      </c>
    </row>
    <row r="156" spans="1:3" x14ac:dyDescent="0.25">
      <c r="A156" t="s">
        <v>1363</v>
      </c>
      <c r="B156">
        <v>98.5</v>
      </c>
      <c r="C156">
        <v>77.599999999999994</v>
      </c>
    </row>
    <row r="157" spans="1:3" x14ac:dyDescent="0.25">
      <c r="A157" t="s">
        <v>1364</v>
      </c>
      <c r="B157">
        <v>99.2</v>
      </c>
      <c r="C157">
        <v>78.3</v>
      </c>
    </row>
    <row r="158" spans="1:3" x14ac:dyDescent="0.25">
      <c r="A158" t="s">
        <v>1365</v>
      </c>
      <c r="B158">
        <v>98.4</v>
      </c>
      <c r="C158">
        <v>77.599999999999994</v>
      </c>
    </row>
    <row r="159" spans="1:3" x14ac:dyDescent="0.25">
      <c r="A159" t="s">
        <v>1366</v>
      </c>
      <c r="B159">
        <v>99.8</v>
      </c>
      <c r="C159">
        <v>78.2</v>
      </c>
    </row>
    <row r="160" spans="1:3" x14ac:dyDescent="0.25">
      <c r="A160" t="s">
        <v>1367</v>
      </c>
      <c r="B160">
        <v>99.8</v>
      </c>
      <c r="C160">
        <v>78.599999999999994</v>
      </c>
    </row>
    <row r="161" spans="1:3" x14ac:dyDescent="0.25">
      <c r="A161" t="s">
        <v>1368</v>
      </c>
      <c r="B161">
        <v>100.8</v>
      </c>
      <c r="C161">
        <v>80.5</v>
      </c>
    </row>
    <row r="162" spans="1:3" x14ac:dyDescent="0.25">
      <c r="A162" t="s">
        <v>1369</v>
      </c>
      <c r="B162">
        <v>99.2</v>
      </c>
      <c r="C162">
        <v>77.400000000000006</v>
      </c>
    </row>
    <row r="163" spans="1:3" x14ac:dyDescent="0.25">
      <c r="A163" t="s">
        <v>1370</v>
      </c>
      <c r="B163">
        <v>97</v>
      </c>
      <c r="C163">
        <v>75.400000000000006</v>
      </c>
    </row>
    <row r="164" spans="1:3" x14ac:dyDescent="0.25">
      <c r="A164" t="s">
        <v>1371</v>
      </c>
      <c r="B164">
        <v>96.1</v>
      </c>
      <c r="C164">
        <v>78.3</v>
      </c>
    </row>
    <row r="165" spans="1:3" x14ac:dyDescent="0.25">
      <c r="A165" t="s">
        <v>1372</v>
      </c>
      <c r="B165">
        <v>98.8</v>
      </c>
      <c r="C165">
        <v>80.400000000000006</v>
      </c>
    </row>
    <row r="166" spans="1:3" x14ac:dyDescent="0.25">
      <c r="A166" t="s">
        <v>1373</v>
      </c>
      <c r="B166">
        <v>98.9</v>
      </c>
      <c r="C166">
        <v>81.5</v>
      </c>
    </row>
    <row r="167" spans="1:3" x14ac:dyDescent="0.25">
      <c r="A167" t="s">
        <v>1374</v>
      </c>
      <c r="B167">
        <v>100.3</v>
      </c>
      <c r="C167">
        <v>80.900000000000006</v>
      </c>
    </row>
    <row r="168" spans="1:3" x14ac:dyDescent="0.25">
      <c r="A168" t="s">
        <v>1375</v>
      </c>
      <c r="B168">
        <v>100.5</v>
      </c>
      <c r="C168">
        <v>82.3</v>
      </c>
    </row>
    <row r="169" spans="1:3" x14ac:dyDescent="0.25">
      <c r="A169" t="s">
        <v>1376</v>
      </c>
      <c r="B169">
        <v>100.9</v>
      </c>
      <c r="C169">
        <v>83.2</v>
      </c>
    </row>
    <row r="170" spans="1:3" x14ac:dyDescent="0.25">
      <c r="A170" t="s">
        <v>1377</v>
      </c>
      <c r="B170">
        <v>101.4</v>
      </c>
      <c r="C170">
        <v>82.9</v>
      </c>
    </row>
    <row r="171" spans="1:3" x14ac:dyDescent="0.25">
      <c r="A171" t="s">
        <v>1378</v>
      </c>
      <c r="B171">
        <v>100.8</v>
      </c>
      <c r="C171">
        <v>83.9</v>
      </c>
    </row>
    <row r="172" spans="1:3" x14ac:dyDescent="0.25">
      <c r="A172" t="s">
        <v>1379</v>
      </c>
      <c r="B172">
        <v>101.1</v>
      </c>
      <c r="C172">
        <v>84.1</v>
      </c>
    </row>
    <row r="173" spans="1:3" x14ac:dyDescent="0.25">
      <c r="A173" t="s">
        <v>1380</v>
      </c>
      <c r="B173">
        <v>102.7</v>
      </c>
      <c r="C173">
        <v>84.1</v>
      </c>
    </row>
    <row r="174" spans="1:3" x14ac:dyDescent="0.25">
      <c r="A174" t="s">
        <v>1381</v>
      </c>
      <c r="B174">
        <v>99.7</v>
      </c>
      <c r="C174">
        <v>85.9</v>
      </c>
    </row>
    <row r="175" spans="1:3" x14ac:dyDescent="0.25">
      <c r="A175" t="s">
        <v>1382</v>
      </c>
      <c r="B175">
        <v>102.9</v>
      </c>
      <c r="C175">
        <v>86.4</v>
      </c>
    </row>
    <row r="176" spans="1:3" x14ac:dyDescent="0.25">
      <c r="A176" t="s">
        <v>1383</v>
      </c>
      <c r="B176">
        <v>103.1</v>
      </c>
      <c r="C176">
        <v>87.6</v>
      </c>
    </row>
    <row r="177" spans="1:3" x14ac:dyDescent="0.25">
      <c r="A177" t="s">
        <v>1384</v>
      </c>
      <c r="B177">
        <v>102.9</v>
      </c>
      <c r="C177">
        <v>87.2</v>
      </c>
    </row>
    <row r="178" spans="1:3" x14ac:dyDescent="0.25">
      <c r="A178" t="s">
        <v>1385</v>
      </c>
      <c r="B178">
        <v>102</v>
      </c>
      <c r="C178">
        <v>87.6</v>
      </c>
    </row>
    <row r="179" spans="1:3" x14ac:dyDescent="0.25">
      <c r="A179" t="s">
        <v>1386</v>
      </c>
      <c r="B179">
        <v>102.1</v>
      </c>
      <c r="C179">
        <v>85.8</v>
      </c>
    </row>
    <row r="180" spans="1:3" x14ac:dyDescent="0.25">
      <c r="A180" t="s">
        <v>1387</v>
      </c>
      <c r="B180">
        <v>102.5</v>
      </c>
      <c r="C180">
        <v>87.4</v>
      </c>
    </row>
    <row r="181" spans="1:3" x14ac:dyDescent="0.25">
      <c r="A181" t="s">
        <v>1388</v>
      </c>
      <c r="B181">
        <v>102.1</v>
      </c>
      <c r="C181">
        <v>87</v>
      </c>
    </row>
    <row r="182" spans="1:3" x14ac:dyDescent="0.25">
      <c r="A182" t="s">
        <v>1389</v>
      </c>
      <c r="B182">
        <v>102.7</v>
      </c>
      <c r="C182">
        <v>89.8</v>
      </c>
    </row>
    <row r="183" spans="1:3" x14ac:dyDescent="0.25">
      <c r="A183" t="s">
        <v>1390</v>
      </c>
      <c r="B183">
        <v>101.8</v>
      </c>
      <c r="C183">
        <v>89.8</v>
      </c>
    </row>
    <row r="184" spans="1:3" x14ac:dyDescent="0.25">
      <c r="A184" t="s">
        <v>1391</v>
      </c>
      <c r="B184">
        <v>102</v>
      </c>
      <c r="C184">
        <v>90.5</v>
      </c>
    </row>
    <row r="185" spans="1:3" x14ac:dyDescent="0.25">
      <c r="A185" t="s">
        <v>1392</v>
      </c>
      <c r="B185">
        <v>101.6</v>
      </c>
      <c r="C185">
        <v>91.5</v>
      </c>
    </row>
    <row r="186" spans="1:3" x14ac:dyDescent="0.25">
      <c r="A186" t="s">
        <v>1393</v>
      </c>
      <c r="B186">
        <v>104.1</v>
      </c>
      <c r="C186">
        <v>92.3</v>
      </c>
    </row>
    <row r="187" spans="1:3" x14ac:dyDescent="0.25">
      <c r="A187" t="s">
        <v>1394</v>
      </c>
      <c r="B187">
        <v>103.3</v>
      </c>
      <c r="C187">
        <v>93.5</v>
      </c>
    </row>
    <row r="188" spans="1:3" x14ac:dyDescent="0.25">
      <c r="A188" t="s">
        <v>1395</v>
      </c>
      <c r="B188">
        <v>89</v>
      </c>
      <c r="C188">
        <v>87</v>
      </c>
    </row>
    <row r="189" spans="1:3" x14ac:dyDescent="0.25">
      <c r="A189" t="s">
        <v>1396</v>
      </c>
      <c r="B189">
        <v>75.599999999999994</v>
      </c>
      <c r="C189">
        <v>83.3</v>
      </c>
    </row>
    <row r="190" spans="1:3" x14ac:dyDescent="0.25">
      <c r="A190" t="s">
        <v>1397</v>
      </c>
      <c r="B190">
        <v>91.5</v>
      </c>
      <c r="C190">
        <v>87.1</v>
      </c>
    </row>
    <row r="191" spans="1:3" x14ac:dyDescent="0.25">
      <c r="A191" t="s">
        <v>1398</v>
      </c>
      <c r="B191">
        <v>97.2</v>
      </c>
      <c r="C191">
        <v>90.9</v>
      </c>
    </row>
    <row r="192" spans="1:3" x14ac:dyDescent="0.25">
      <c r="A192" t="s">
        <v>1399</v>
      </c>
      <c r="B192">
        <v>97.9</v>
      </c>
      <c r="C192">
        <v>91.8</v>
      </c>
    </row>
    <row r="193" spans="1:3" x14ac:dyDescent="0.25">
      <c r="A193" t="s">
        <v>1400</v>
      </c>
      <c r="B193">
        <v>100.6</v>
      </c>
      <c r="C193">
        <v>93.1</v>
      </c>
    </row>
    <row r="194" spans="1:3" x14ac:dyDescent="0.25">
      <c r="A194" t="s">
        <v>1401</v>
      </c>
      <c r="B194">
        <v>99.2</v>
      </c>
      <c r="C194">
        <v>92.6</v>
      </c>
    </row>
    <row r="195" spans="1:3" x14ac:dyDescent="0.25">
      <c r="A195" t="s">
        <v>1402</v>
      </c>
      <c r="B195">
        <v>98.8</v>
      </c>
      <c r="C195">
        <v>94.4</v>
      </c>
    </row>
    <row r="196" spans="1:3" x14ac:dyDescent="0.25">
      <c r="A196" t="s">
        <v>1403</v>
      </c>
      <c r="B196">
        <v>99.9</v>
      </c>
      <c r="C196">
        <v>94.7</v>
      </c>
    </row>
    <row r="197" spans="1:3" x14ac:dyDescent="0.25">
      <c r="A197" t="s">
        <v>1404</v>
      </c>
      <c r="B197">
        <v>101.3</v>
      </c>
      <c r="C197">
        <v>95.6</v>
      </c>
    </row>
    <row r="198" spans="1:3" x14ac:dyDescent="0.25">
      <c r="A198" t="s">
        <v>1405</v>
      </c>
      <c r="B198">
        <v>98.3</v>
      </c>
      <c r="C198">
        <v>96.5</v>
      </c>
    </row>
    <row r="199" spans="1:3" x14ac:dyDescent="0.25">
      <c r="A199" t="s">
        <v>1406</v>
      </c>
      <c r="B199">
        <v>95.7</v>
      </c>
      <c r="C199">
        <v>98.1</v>
      </c>
    </row>
    <row r="200" spans="1:3" x14ac:dyDescent="0.25">
      <c r="A200" t="s">
        <v>1407</v>
      </c>
      <c r="B200">
        <v>100</v>
      </c>
      <c r="C200">
        <v>99.8</v>
      </c>
    </row>
    <row r="201" spans="1:3" x14ac:dyDescent="0.25">
      <c r="A201" t="s">
        <v>1408</v>
      </c>
      <c r="B201">
        <v>100.2</v>
      </c>
      <c r="C201">
        <v>99.7</v>
      </c>
    </row>
    <row r="202" spans="1:3" x14ac:dyDescent="0.25">
      <c r="A202" t="s">
        <v>1409</v>
      </c>
      <c r="B202">
        <v>100.5</v>
      </c>
      <c r="C202">
        <v>100.2</v>
      </c>
    </row>
    <row r="203" spans="1:3" x14ac:dyDescent="0.25">
      <c r="A203" t="s">
        <v>1410</v>
      </c>
      <c r="B203">
        <v>100.9</v>
      </c>
      <c r="C203">
        <v>100</v>
      </c>
    </row>
    <row r="204" spans="1:3" x14ac:dyDescent="0.25">
      <c r="A204" t="s">
        <v>1411</v>
      </c>
      <c r="B204">
        <v>100.7</v>
      </c>
      <c r="C204">
        <v>98.2</v>
      </c>
    </row>
    <row r="205" spans="1:3" x14ac:dyDescent="0.25">
      <c r="A205" t="s">
        <v>1412</v>
      </c>
      <c r="B205">
        <v>99.4</v>
      </c>
      <c r="C205">
        <v>99.9</v>
      </c>
    </row>
    <row r="206" spans="1:3" x14ac:dyDescent="0.25">
      <c r="A206" t="s">
        <v>1413</v>
      </c>
      <c r="B206">
        <v>101.1</v>
      </c>
      <c r="C206">
        <v>100.9</v>
      </c>
    </row>
    <row r="207" spans="1:3" x14ac:dyDescent="0.25">
      <c r="A207" t="s">
        <v>1414</v>
      </c>
      <c r="B207">
        <v>101.3</v>
      </c>
      <c r="C207">
        <v>99.9</v>
      </c>
    </row>
    <row r="208" spans="1:3" x14ac:dyDescent="0.25">
      <c r="A208" t="s">
        <v>1415</v>
      </c>
      <c r="B208">
        <v>101.6</v>
      </c>
      <c r="C208">
        <v>99.8</v>
      </c>
    </row>
    <row r="209" spans="1:3" x14ac:dyDescent="0.25">
      <c r="A209" t="s">
        <v>1416</v>
      </c>
      <c r="B209">
        <v>100.5</v>
      </c>
      <c r="C209">
        <v>100.2</v>
      </c>
    </row>
    <row r="210" spans="1:3" x14ac:dyDescent="0.25">
      <c r="A210" t="s">
        <v>1417</v>
      </c>
      <c r="B210">
        <v>102.9</v>
      </c>
      <c r="C210">
        <v>102</v>
      </c>
    </row>
    <row r="211" spans="1:3" x14ac:dyDescent="0.25">
      <c r="A211" t="s">
        <v>1418</v>
      </c>
      <c r="B211">
        <v>103.4</v>
      </c>
      <c r="C211">
        <v>102.3</v>
      </c>
    </row>
    <row r="212" spans="1:3" x14ac:dyDescent="0.25">
      <c r="A212" t="s">
        <v>1419</v>
      </c>
      <c r="B212">
        <v>103.7</v>
      </c>
      <c r="C212">
        <v>102.7</v>
      </c>
    </row>
    <row r="213" spans="1:3" x14ac:dyDescent="0.25">
      <c r="A213" t="s">
        <v>1420</v>
      </c>
      <c r="B213">
        <v>102.3</v>
      </c>
      <c r="C213">
        <v>103.9</v>
      </c>
    </row>
    <row r="214" spans="1:3" x14ac:dyDescent="0.25">
      <c r="A214" t="s">
        <v>1421</v>
      </c>
      <c r="B214">
        <v>103.1</v>
      </c>
      <c r="C214">
        <v>103.4</v>
      </c>
    </row>
    <row r="215" spans="1:3" x14ac:dyDescent="0.25">
      <c r="A215" t="s">
        <v>1422</v>
      </c>
      <c r="B215">
        <v>102.5</v>
      </c>
      <c r="C215">
        <v>104.6</v>
      </c>
    </row>
    <row r="216" spans="1:3" x14ac:dyDescent="0.25">
      <c r="A216" t="s">
        <v>1423</v>
      </c>
      <c r="B216">
        <v>101.8</v>
      </c>
      <c r="C216">
        <v>103.4</v>
      </c>
    </row>
    <row r="217" spans="1:3" x14ac:dyDescent="0.25">
      <c r="A217" t="s">
        <v>1424</v>
      </c>
      <c r="B217">
        <v>102.2</v>
      </c>
      <c r="C217">
        <v>104.7</v>
      </c>
    </row>
    <row r="218" spans="1:3" x14ac:dyDescent="0.25">
      <c r="A218" t="s">
        <v>1425</v>
      </c>
      <c r="B218">
        <v>101.9</v>
      </c>
      <c r="C218">
        <v>104.6</v>
      </c>
    </row>
    <row r="219" spans="1:3" x14ac:dyDescent="0.25">
      <c r="A219" t="s">
        <v>1426</v>
      </c>
      <c r="B219">
        <v>102.7</v>
      </c>
      <c r="C219">
        <v>105.1</v>
      </c>
    </row>
    <row r="220" spans="1:3" x14ac:dyDescent="0.25">
      <c r="A220" t="s">
        <v>1427</v>
      </c>
      <c r="B220">
        <v>103.1</v>
      </c>
      <c r="C220">
        <v>106.1</v>
      </c>
    </row>
    <row r="221" spans="1:3" x14ac:dyDescent="0.25">
      <c r="A221" t="s">
        <v>1428</v>
      </c>
      <c r="B221">
        <v>100.9</v>
      </c>
      <c r="C221">
        <v>105.3</v>
      </c>
    </row>
    <row r="222" spans="1:3" x14ac:dyDescent="0.25">
      <c r="A222" t="s">
        <v>1429</v>
      </c>
      <c r="B222">
        <v>104</v>
      </c>
      <c r="C222">
        <v>105.6</v>
      </c>
    </row>
    <row r="223" spans="1:3" x14ac:dyDescent="0.25">
      <c r="A223" t="s">
        <v>1430</v>
      </c>
      <c r="B223">
        <v>105.4</v>
      </c>
      <c r="C223">
        <v>106.5</v>
      </c>
    </row>
    <row r="224" spans="1:3" x14ac:dyDescent="0.25">
      <c r="A224" t="s">
        <v>1431</v>
      </c>
      <c r="B224">
        <v>104.2</v>
      </c>
      <c r="C224">
        <v>106.7</v>
      </c>
    </row>
    <row r="225" spans="1:3" x14ac:dyDescent="0.25">
      <c r="A225" t="s">
        <v>1432</v>
      </c>
      <c r="B225">
        <v>103.6</v>
      </c>
      <c r="C225">
        <v>106.7</v>
      </c>
    </row>
    <row r="226" spans="1:3" x14ac:dyDescent="0.25">
      <c r="A226" t="s">
        <v>1433</v>
      </c>
      <c r="B226">
        <v>104.7</v>
      </c>
      <c r="C226">
        <v>108.5</v>
      </c>
    </row>
    <row r="227" spans="1:3" x14ac:dyDescent="0.25">
      <c r="A227" t="s">
        <v>1434</v>
      </c>
      <c r="B227">
        <v>104.5</v>
      </c>
      <c r="C227">
        <v>109.3</v>
      </c>
    </row>
    <row r="228" spans="1:3" x14ac:dyDescent="0.25">
      <c r="A228" t="s">
        <v>1435</v>
      </c>
      <c r="B228">
        <v>105</v>
      </c>
      <c r="C228">
        <v>110.3</v>
      </c>
    </row>
    <row r="229" spans="1:3" x14ac:dyDescent="0.25">
      <c r="A229" t="s">
        <v>1436</v>
      </c>
      <c r="B229">
        <v>104.3</v>
      </c>
      <c r="C229">
        <v>110.9</v>
      </c>
    </row>
    <row r="230" spans="1:3" x14ac:dyDescent="0.25">
      <c r="A230" t="s">
        <v>1437</v>
      </c>
      <c r="B230">
        <v>104.8</v>
      </c>
      <c r="C230">
        <v>109.6</v>
      </c>
    </row>
    <row r="231" spans="1:3" x14ac:dyDescent="0.25">
      <c r="A231" t="s">
        <v>1438</v>
      </c>
      <c r="B231">
        <v>104.1</v>
      </c>
      <c r="C231">
        <v>112.7</v>
      </c>
    </row>
    <row r="232" spans="1:3" x14ac:dyDescent="0.25">
      <c r="A232" t="s">
        <v>1439</v>
      </c>
      <c r="B232">
        <v>103.5</v>
      </c>
      <c r="C232">
        <v>113.9</v>
      </c>
    </row>
    <row r="233" spans="1:3" x14ac:dyDescent="0.25">
      <c r="A233" t="s">
        <v>1440</v>
      </c>
      <c r="B233">
        <v>104.6</v>
      </c>
      <c r="C233">
        <v>114.9</v>
      </c>
    </row>
    <row r="234" spans="1:3" x14ac:dyDescent="0.25">
      <c r="A234" t="s">
        <v>1441</v>
      </c>
      <c r="B234">
        <v>103</v>
      </c>
      <c r="C234">
        <v>119.1</v>
      </c>
    </row>
    <row r="235" spans="1:3" x14ac:dyDescent="0.25">
      <c r="A235" t="s">
        <v>1442</v>
      </c>
      <c r="B235">
        <v>103.7</v>
      </c>
      <c r="C235">
        <v>122.9</v>
      </c>
    </row>
    <row r="236" spans="1:3" x14ac:dyDescent="0.25">
      <c r="A236" t="s">
        <v>1443</v>
      </c>
      <c r="B236">
        <v>102.6</v>
      </c>
      <c r="C236">
        <v>120.5</v>
      </c>
    </row>
    <row r="237" spans="1:3" x14ac:dyDescent="0.25">
      <c r="A237" t="s">
        <v>1444</v>
      </c>
      <c r="B237">
        <v>102.2</v>
      </c>
      <c r="C237">
        <v>122.9</v>
      </c>
    </row>
    <row r="238" spans="1:3" x14ac:dyDescent="0.25">
      <c r="A238" t="s">
        <v>1445</v>
      </c>
      <c r="B238">
        <v>101.5</v>
      </c>
      <c r="C238">
        <v>123.8</v>
      </c>
    </row>
    <row r="239" spans="1:3" x14ac:dyDescent="0.25">
      <c r="A239" t="s">
        <v>1446</v>
      </c>
      <c r="B239">
        <v>102.3</v>
      </c>
      <c r="C239">
        <v>124</v>
      </c>
    </row>
    <row r="240" spans="1:3" x14ac:dyDescent="0.25">
      <c r="A240" t="s">
        <v>1447</v>
      </c>
      <c r="B240">
        <v>101.8</v>
      </c>
      <c r="C240">
        <v>127.1</v>
      </c>
    </row>
    <row r="241" spans="1:3" x14ac:dyDescent="0.25">
      <c r="A241" t="s">
        <v>1448</v>
      </c>
      <c r="B241">
        <v>102.3</v>
      </c>
      <c r="C241">
        <v>125.9</v>
      </c>
    </row>
    <row r="242" spans="1:3" x14ac:dyDescent="0.25">
      <c r="A242" t="s">
        <v>1449</v>
      </c>
      <c r="B242">
        <v>101.8</v>
      </c>
      <c r="C242">
        <v>126</v>
      </c>
    </row>
    <row r="243" spans="1:3" x14ac:dyDescent="0.25">
      <c r="A243" t="s">
        <v>1450</v>
      </c>
      <c r="B243">
        <v>101.2</v>
      </c>
      <c r="C243">
        <v>127</v>
      </c>
    </row>
    <row r="244" spans="1:3" x14ac:dyDescent="0.25">
      <c r="A244" t="s">
        <v>1451</v>
      </c>
      <c r="B244">
        <v>103</v>
      </c>
      <c r="C244">
        <v>126.8</v>
      </c>
    </row>
    <row r="245" spans="1:3" x14ac:dyDescent="0.25">
      <c r="A245" t="s">
        <v>1452</v>
      </c>
      <c r="B245">
        <v>102.8</v>
      </c>
      <c r="C245">
        <v>126.2</v>
      </c>
    </row>
    <row r="246" spans="1:3" x14ac:dyDescent="0.25">
      <c r="A246" t="s">
        <v>1453</v>
      </c>
      <c r="B246">
        <v>106.7</v>
      </c>
      <c r="C246">
        <v>133.80000000000001</v>
      </c>
    </row>
    <row r="247" spans="1:3" x14ac:dyDescent="0.25">
      <c r="A247" t="s">
        <v>1454</v>
      </c>
      <c r="B247">
        <v>105.4</v>
      </c>
      <c r="C247">
        <v>131.1</v>
      </c>
    </row>
    <row r="248" spans="1:3" x14ac:dyDescent="0.25">
      <c r="A248" t="s">
        <v>1455</v>
      </c>
      <c r="B248">
        <v>104.5</v>
      </c>
      <c r="C248">
        <v>131</v>
      </c>
    </row>
    <row r="249" spans="1:3" x14ac:dyDescent="0.25">
      <c r="A249" t="s">
        <v>1456</v>
      </c>
      <c r="B249">
        <v>104.5</v>
      </c>
      <c r="C249">
        <v>133</v>
      </c>
    </row>
    <row r="250" spans="1:3" x14ac:dyDescent="0.25">
      <c r="A250" t="s">
        <v>1457</v>
      </c>
      <c r="B250">
        <v>103.8</v>
      </c>
      <c r="C250">
        <v>133.69999999999999</v>
      </c>
    </row>
    <row r="251" spans="1:3" x14ac:dyDescent="0.25">
      <c r="A251" t="s">
        <v>1458</v>
      </c>
      <c r="B251">
        <v>104.4</v>
      </c>
      <c r="C251">
        <v>134.6</v>
      </c>
    </row>
    <row r="252" spans="1:3" x14ac:dyDescent="0.25">
      <c r="A252" t="s">
        <v>1459</v>
      </c>
      <c r="B252">
        <v>105.5</v>
      </c>
      <c r="C252">
        <v>135</v>
      </c>
    </row>
    <row r="253" spans="1:3" x14ac:dyDescent="0.25">
      <c r="A253" t="s">
        <v>1460</v>
      </c>
      <c r="B253">
        <v>104</v>
      </c>
      <c r="C253">
        <v>134.6</v>
      </c>
    </row>
    <row r="254" spans="1:3" x14ac:dyDescent="0.25">
      <c r="A254" t="s">
        <v>1461</v>
      </c>
      <c r="B254">
        <v>104</v>
      </c>
      <c r="C254">
        <v>135.4</v>
      </c>
    </row>
    <row r="255" spans="1:3" x14ac:dyDescent="0.25">
      <c r="A255" t="s">
        <v>1462</v>
      </c>
      <c r="B255">
        <v>104.9</v>
      </c>
      <c r="C255">
        <v>135.5</v>
      </c>
    </row>
    <row r="256" spans="1:3" x14ac:dyDescent="0.25">
      <c r="A256" t="s">
        <v>1463</v>
      </c>
      <c r="B256">
        <v>103.8</v>
      </c>
      <c r="C256">
        <v>135.6</v>
      </c>
    </row>
    <row r="257" spans="1:3" x14ac:dyDescent="0.25">
      <c r="A257" t="s">
        <v>1464</v>
      </c>
      <c r="B257">
        <v>104.4</v>
      </c>
      <c r="C257">
        <v>135.19999999999999</v>
      </c>
    </row>
    <row r="258" spans="1:3" x14ac:dyDescent="0.25">
      <c r="A258" t="s">
        <v>1465</v>
      </c>
      <c r="B258">
        <v>102.4</v>
      </c>
      <c r="C258">
        <v>135.6</v>
      </c>
    </row>
    <row r="259" spans="1:3" x14ac:dyDescent="0.25">
      <c r="A259" t="s">
        <v>1466</v>
      </c>
      <c r="B259">
        <v>102.2</v>
      </c>
      <c r="C259">
        <v>135.69999999999999</v>
      </c>
    </row>
    <row r="260" spans="1:3" x14ac:dyDescent="0.25">
      <c r="A260" t="s">
        <v>1467</v>
      </c>
      <c r="B260">
        <v>104.4</v>
      </c>
      <c r="C260">
        <v>136.6</v>
      </c>
    </row>
    <row r="261" spans="1:3" x14ac:dyDescent="0.25">
      <c r="A261" t="s">
        <v>1468</v>
      </c>
      <c r="B261">
        <v>104.8</v>
      </c>
      <c r="C261">
        <v>136.69999999999999</v>
      </c>
    </row>
    <row r="262" spans="1:3" x14ac:dyDescent="0.25">
      <c r="A262" t="s">
        <v>1469</v>
      </c>
      <c r="B262">
        <v>104.8</v>
      </c>
      <c r="C262">
        <v>136.6</v>
      </c>
    </row>
    <row r="263" spans="1:3" x14ac:dyDescent="0.25">
      <c r="A263" t="s">
        <v>1470</v>
      </c>
      <c r="B263">
        <v>103.4</v>
      </c>
      <c r="C263">
        <v>140.5</v>
      </c>
    </row>
    <row r="264" spans="1:3" x14ac:dyDescent="0.25">
      <c r="A264" t="s">
        <v>1471</v>
      </c>
      <c r="B264">
        <v>103.1</v>
      </c>
      <c r="C264">
        <v>138.5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36"/>
  <sheetViews>
    <sheetView zoomScaleNormal="100" workbookViewId="0"/>
  </sheetViews>
  <sheetFormatPr defaultColWidth="8.85546875" defaultRowHeight="15" x14ac:dyDescent="0.25"/>
  <cols>
    <col min="1" max="8" width="14" customWidth="1"/>
  </cols>
  <sheetData>
    <row r="1" spans="1:10" ht="16.5" customHeight="1" x14ac:dyDescent="0.25">
      <c r="A1" s="65" t="s">
        <v>1472</v>
      </c>
      <c r="J1" s="16" t="s">
        <v>108</v>
      </c>
    </row>
    <row r="2" spans="1:10" x14ac:dyDescent="0.25">
      <c r="A2" s="21" t="s">
        <v>1473</v>
      </c>
      <c r="J2" s="18" t="s">
        <v>109</v>
      </c>
    </row>
    <row r="3" spans="1:10" x14ac:dyDescent="0.25">
      <c r="J3" s="21" t="s">
        <v>1474</v>
      </c>
    </row>
    <row r="5" spans="1:10" ht="15.75" customHeight="1" x14ac:dyDescent="0.25">
      <c r="A5" s="171" t="s">
        <v>227</v>
      </c>
      <c r="B5" s="171" t="s">
        <v>1475</v>
      </c>
      <c r="C5" s="171" t="s">
        <v>1476</v>
      </c>
      <c r="D5" s="171" t="s">
        <v>1477</v>
      </c>
      <c r="E5" s="171" t="s">
        <v>1478</v>
      </c>
      <c r="F5" s="171" t="s">
        <v>1479</v>
      </c>
      <c r="G5" s="171" t="s">
        <v>1480</v>
      </c>
      <c r="H5" s="171" t="s">
        <v>1481</v>
      </c>
    </row>
    <row r="6" spans="1:10" x14ac:dyDescent="0.25">
      <c r="A6">
        <v>1995</v>
      </c>
      <c r="B6">
        <v>5.9</v>
      </c>
      <c r="C6">
        <v>6.2</v>
      </c>
      <c r="D6">
        <v>3.4</v>
      </c>
      <c r="E6">
        <v>5.05</v>
      </c>
      <c r="F6">
        <v>5.9</v>
      </c>
      <c r="G6">
        <v>6.75</v>
      </c>
      <c r="H6">
        <v>9.4</v>
      </c>
    </row>
    <row r="7" spans="1:10" x14ac:dyDescent="0.25">
      <c r="A7">
        <v>1996</v>
      </c>
      <c r="B7">
        <v>6.8</v>
      </c>
      <c r="C7">
        <v>6</v>
      </c>
      <c r="D7">
        <v>3.2</v>
      </c>
      <c r="E7">
        <v>5.0999999999999996</v>
      </c>
      <c r="F7">
        <v>6.1</v>
      </c>
      <c r="G7">
        <v>6.8</v>
      </c>
      <c r="H7">
        <v>9.6</v>
      </c>
    </row>
    <row r="8" spans="1:10" x14ac:dyDescent="0.25">
      <c r="A8">
        <v>1997</v>
      </c>
      <c r="B8">
        <v>7.4</v>
      </c>
      <c r="C8">
        <v>5.8</v>
      </c>
      <c r="D8">
        <v>2.8</v>
      </c>
      <c r="E8">
        <v>4.95</v>
      </c>
      <c r="F8">
        <v>6</v>
      </c>
      <c r="G8">
        <v>7.25</v>
      </c>
      <c r="H8">
        <v>9.1999999999999993</v>
      </c>
    </row>
    <row r="9" spans="1:10" x14ac:dyDescent="0.25">
      <c r="A9">
        <v>1998</v>
      </c>
      <c r="B9">
        <v>6.9</v>
      </c>
      <c r="C9">
        <v>5.7</v>
      </c>
      <c r="D9">
        <v>4.0999999999999996</v>
      </c>
      <c r="E9">
        <v>5.0999999999999996</v>
      </c>
      <c r="F9">
        <v>6.3</v>
      </c>
      <c r="G9">
        <v>7.1</v>
      </c>
      <c r="H9">
        <v>9.8000000000000007</v>
      </c>
    </row>
    <row r="10" spans="1:10" x14ac:dyDescent="0.25">
      <c r="A10">
        <v>1999</v>
      </c>
      <c r="B10">
        <v>5.5</v>
      </c>
      <c r="C10">
        <v>5.7</v>
      </c>
      <c r="D10">
        <v>4.0999999999999996</v>
      </c>
      <c r="E10">
        <v>5.35</v>
      </c>
      <c r="F10">
        <v>5.9</v>
      </c>
      <c r="G10">
        <v>7.1</v>
      </c>
      <c r="H10">
        <v>9.6999999999999993</v>
      </c>
    </row>
    <row r="11" spans="1:10" x14ac:dyDescent="0.25">
      <c r="A11">
        <v>2000</v>
      </c>
      <c r="B11">
        <v>4.9000000000000004</v>
      </c>
      <c r="C11">
        <v>5.7</v>
      </c>
      <c r="D11">
        <v>4.0999999999999996</v>
      </c>
      <c r="E11">
        <v>5.15</v>
      </c>
      <c r="F11">
        <v>6</v>
      </c>
      <c r="G11">
        <v>6.9</v>
      </c>
      <c r="H11">
        <v>10.1</v>
      </c>
    </row>
    <row r="12" spans="1:10" x14ac:dyDescent="0.25">
      <c r="A12">
        <v>2001</v>
      </c>
      <c r="B12">
        <v>5.4</v>
      </c>
      <c r="C12">
        <v>5.7</v>
      </c>
      <c r="D12">
        <v>4.4000000000000004</v>
      </c>
      <c r="E12">
        <v>5.35</v>
      </c>
      <c r="F12">
        <v>6</v>
      </c>
      <c r="G12">
        <v>6.55</v>
      </c>
      <c r="H12">
        <v>10.6</v>
      </c>
    </row>
    <row r="13" spans="1:10" x14ac:dyDescent="0.25">
      <c r="A13">
        <v>2002</v>
      </c>
      <c r="B13">
        <v>5.4</v>
      </c>
      <c r="C13">
        <v>5.7</v>
      </c>
      <c r="D13">
        <v>4.4000000000000004</v>
      </c>
      <c r="E13">
        <v>5.35</v>
      </c>
      <c r="F13">
        <v>6.3</v>
      </c>
      <c r="G13">
        <v>6.8</v>
      </c>
      <c r="H13">
        <v>11</v>
      </c>
    </row>
    <row r="14" spans="1:10" x14ac:dyDescent="0.25">
      <c r="A14">
        <v>2003</v>
      </c>
      <c r="B14">
        <v>6.5</v>
      </c>
      <c r="C14">
        <v>5.8</v>
      </c>
      <c r="D14">
        <v>4.2</v>
      </c>
      <c r="E14">
        <v>5.4</v>
      </c>
      <c r="F14">
        <v>6.5</v>
      </c>
      <c r="G14">
        <v>7.1</v>
      </c>
      <c r="H14">
        <v>11.2</v>
      </c>
    </row>
    <row r="15" spans="1:10" x14ac:dyDescent="0.25">
      <c r="A15">
        <v>2004</v>
      </c>
      <c r="B15">
        <v>6.7</v>
      </c>
      <c r="C15">
        <v>5.9</v>
      </c>
      <c r="D15">
        <v>3.9</v>
      </c>
      <c r="E15">
        <v>5.35</v>
      </c>
      <c r="F15">
        <v>6.6</v>
      </c>
      <c r="G15">
        <v>7.15</v>
      </c>
      <c r="H15">
        <v>11.4</v>
      </c>
    </row>
    <row r="16" spans="1:10" x14ac:dyDescent="0.25">
      <c r="A16">
        <v>2005</v>
      </c>
      <c r="B16">
        <v>7.2</v>
      </c>
      <c r="C16">
        <v>6</v>
      </c>
      <c r="D16">
        <v>3.8</v>
      </c>
      <c r="E16">
        <v>5.75</v>
      </c>
      <c r="F16">
        <v>6.7</v>
      </c>
      <c r="G16">
        <v>7.55</v>
      </c>
      <c r="H16">
        <v>12.1</v>
      </c>
    </row>
    <row r="17" spans="1:8" x14ac:dyDescent="0.25">
      <c r="A17">
        <v>2006</v>
      </c>
      <c r="B17">
        <v>7.4</v>
      </c>
      <c r="C17">
        <v>6.2</v>
      </c>
      <c r="D17">
        <v>3.7</v>
      </c>
      <c r="E17">
        <v>5.7</v>
      </c>
      <c r="F17">
        <v>6.7</v>
      </c>
      <c r="G17">
        <v>8.9499999999999993</v>
      </c>
      <c r="H17">
        <v>12.4</v>
      </c>
    </row>
    <row r="18" spans="1:8" x14ac:dyDescent="0.25">
      <c r="A18">
        <v>2007</v>
      </c>
      <c r="B18">
        <v>7.5</v>
      </c>
      <c r="C18">
        <v>6.3</v>
      </c>
      <c r="D18">
        <v>3.8</v>
      </c>
      <c r="E18">
        <v>5.75</v>
      </c>
      <c r="F18">
        <v>6.8</v>
      </c>
      <c r="G18">
        <v>8.6999999999999993</v>
      </c>
      <c r="H18">
        <v>12</v>
      </c>
    </row>
    <row r="19" spans="1:8" x14ac:dyDescent="0.25">
      <c r="A19">
        <v>2008</v>
      </c>
      <c r="B19">
        <v>7.8</v>
      </c>
      <c r="C19">
        <v>6.4</v>
      </c>
      <c r="D19">
        <v>3.8</v>
      </c>
      <c r="E19">
        <v>5.75</v>
      </c>
      <c r="F19">
        <v>6.7</v>
      </c>
      <c r="G19">
        <v>9.3000000000000007</v>
      </c>
      <c r="H19">
        <v>12.7</v>
      </c>
    </row>
    <row r="20" spans="1:8" x14ac:dyDescent="0.25">
      <c r="A20">
        <v>2009</v>
      </c>
      <c r="B20">
        <v>7.2</v>
      </c>
      <c r="C20">
        <v>6.2</v>
      </c>
      <c r="D20">
        <v>2.7</v>
      </c>
      <c r="E20">
        <v>5.55</v>
      </c>
      <c r="F20">
        <v>6.6</v>
      </c>
      <c r="G20">
        <v>7.9</v>
      </c>
      <c r="H20">
        <v>11.8</v>
      </c>
    </row>
    <row r="21" spans="1:8" x14ac:dyDescent="0.25">
      <c r="A21">
        <v>2010</v>
      </c>
      <c r="B21">
        <v>5.4</v>
      </c>
      <c r="C21">
        <v>5.7</v>
      </c>
      <c r="D21">
        <v>1.5</v>
      </c>
      <c r="E21">
        <v>5.05</v>
      </c>
      <c r="F21">
        <v>5.8</v>
      </c>
      <c r="G21">
        <v>6.75</v>
      </c>
      <c r="H21">
        <v>9.1</v>
      </c>
    </row>
    <row r="22" spans="1:8" x14ac:dyDescent="0.25">
      <c r="A22">
        <v>2011</v>
      </c>
      <c r="B22">
        <v>5</v>
      </c>
      <c r="C22">
        <v>5.5</v>
      </c>
      <c r="D22">
        <v>1.3</v>
      </c>
      <c r="E22">
        <v>5</v>
      </c>
      <c r="F22">
        <v>5.8</v>
      </c>
      <c r="G22">
        <v>6.65</v>
      </c>
      <c r="H22">
        <v>9.3000000000000007</v>
      </c>
    </row>
    <row r="23" spans="1:8" x14ac:dyDescent="0.25">
      <c r="A23">
        <v>2012</v>
      </c>
      <c r="B23">
        <v>4.3</v>
      </c>
      <c r="C23">
        <v>5.3</v>
      </c>
      <c r="D23">
        <v>1.9</v>
      </c>
      <c r="E23">
        <v>4.5999999999999996</v>
      </c>
      <c r="F23">
        <v>5.8</v>
      </c>
      <c r="G23">
        <v>6.25</v>
      </c>
      <c r="H23">
        <v>8.8000000000000007</v>
      </c>
    </row>
    <row r="24" spans="1:8" x14ac:dyDescent="0.25">
      <c r="A24">
        <v>2013</v>
      </c>
      <c r="B24">
        <v>4.4000000000000004</v>
      </c>
      <c r="C24">
        <v>5.2</v>
      </c>
      <c r="D24">
        <v>2.2999999999999998</v>
      </c>
      <c r="E24">
        <v>4.45</v>
      </c>
      <c r="F24">
        <v>5.2</v>
      </c>
      <c r="G24">
        <v>6.4</v>
      </c>
      <c r="H24">
        <v>7.9</v>
      </c>
    </row>
    <row r="25" spans="1:8" x14ac:dyDescent="0.25">
      <c r="A25">
        <v>2014</v>
      </c>
      <c r="B25">
        <v>4.3</v>
      </c>
      <c r="C25">
        <v>5</v>
      </c>
      <c r="D25">
        <v>1.9</v>
      </c>
      <c r="E25">
        <v>4.25</v>
      </c>
      <c r="F25">
        <v>5.4</v>
      </c>
      <c r="G25">
        <v>6.15</v>
      </c>
      <c r="H25">
        <v>8.3000000000000007</v>
      </c>
    </row>
    <row r="26" spans="1:8" x14ac:dyDescent="0.25">
      <c r="A26">
        <v>2015</v>
      </c>
      <c r="B26">
        <v>4.4000000000000004</v>
      </c>
      <c r="C26">
        <v>5</v>
      </c>
      <c r="D26">
        <v>2.1</v>
      </c>
      <c r="E26">
        <v>4.2</v>
      </c>
      <c r="F26">
        <v>5.2</v>
      </c>
      <c r="G26">
        <v>6.15</v>
      </c>
      <c r="H26">
        <v>8.8000000000000007</v>
      </c>
    </row>
    <row r="27" spans="1:8" x14ac:dyDescent="0.25">
      <c r="A27">
        <v>2016</v>
      </c>
      <c r="B27">
        <v>4.5999999999999996</v>
      </c>
      <c r="C27">
        <v>5</v>
      </c>
      <c r="D27">
        <v>1.9</v>
      </c>
      <c r="E27">
        <v>4.25</v>
      </c>
      <c r="F27">
        <v>5.4</v>
      </c>
      <c r="G27">
        <v>6.25</v>
      </c>
      <c r="H27">
        <v>8</v>
      </c>
    </row>
    <row r="28" spans="1:8" x14ac:dyDescent="0.25">
      <c r="A28">
        <v>2017</v>
      </c>
      <c r="B28">
        <v>4.5999999999999996</v>
      </c>
      <c r="C28">
        <v>5</v>
      </c>
      <c r="D28">
        <v>1.2</v>
      </c>
      <c r="E28">
        <v>4.3</v>
      </c>
      <c r="F28">
        <v>5.3</v>
      </c>
      <c r="G28">
        <v>6.25</v>
      </c>
      <c r="H28">
        <v>8.4</v>
      </c>
    </row>
    <row r="29" spans="1:8" x14ac:dyDescent="0.25">
      <c r="A29">
        <v>2018</v>
      </c>
      <c r="B29">
        <v>5</v>
      </c>
      <c r="C29">
        <v>5.2</v>
      </c>
      <c r="D29">
        <v>1.5</v>
      </c>
      <c r="E29">
        <v>4.5</v>
      </c>
      <c r="F29">
        <v>5.6</v>
      </c>
      <c r="G29">
        <v>6.6</v>
      </c>
      <c r="H29">
        <v>8.4</v>
      </c>
    </row>
    <row r="30" spans="1:8" x14ac:dyDescent="0.25">
      <c r="A30">
        <v>2019</v>
      </c>
      <c r="B30">
        <v>5.5</v>
      </c>
      <c r="C30">
        <v>5.3</v>
      </c>
      <c r="D30">
        <v>1.5</v>
      </c>
      <c r="E30">
        <v>4.8</v>
      </c>
      <c r="F30">
        <v>5.8</v>
      </c>
      <c r="G30">
        <v>6.65</v>
      </c>
      <c r="H30">
        <v>8.3000000000000007</v>
      </c>
    </row>
    <row r="31" spans="1:8" x14ac:dyDescent="0.25">
      <c r="A31">
        <v>2020</v>
      </c>
      <c r="B31">
        <v>6.1</v>
      </c>
      <c r="C31">
        <v>5.4</v>
      </c>
      <c r="D31">
        <v>1.6</v>
      </c>
      <c r="E31">
        <v>5.0999999999999996</v>
      </c>
      <c r="F31">
        <v>5.7</v>
      </c>
      <c r="G31">
        <v>6.8</v>
      </c>
      <c r="H31">
        <v>8.1</v>
      </c>
    </row>
    <row r="32" spans="1:8" x14ac:dyDescent="0.25">
      <c r="A32">
        <v>2021</v>
      </c>
      <c r="B32">
        <v>6.1</v>
      </c>
      <c r="C32">
        <v>5.4</v>
      </c>
      <c r="D32">
        <v>1.9</v>
      </c>
      <c r="E32">
        <v>5.2</v>
      </c>
      <c r="F32">
        <v>5.5</v>
      </c>
      <c r="G32">
        <v>6.6</v>
      </c>
      <c r="H32">
        <v>8.6999999999999993</v>
      </c>
    </row>
    <row r="33" spans="1:8" x14ac:dyDescent="0.25">
      <c r="A33">
        <v>2022</v>
      </c>
      <c r="B33">
        <v>5.9</v>
      </c>
      <c r="C33">
        <v>5.4</v>
      </c>
      <c r="D33">
        <v>2.1</v>
      </c>
      <c r="E33">
        <v>4.9000000000000004</v>
      </c>
      <c r="F33">
        <v>5.7</v>
      </c>
      <c r="G33">
        <v>6.55</v>
      </c>
      <c r="H33">
        <v>8.6</v>
      </c>
    </row>
    <row r="34" spans="1:8" x14ac:dyDescent="0.25">
      <c r="A34">
        <v>2023</v>
      </c>
      <c r="B34">
        <v>7.3</v>
      </c>
      <c r="C34">
        <v>5.5</v>
      </c>
      <c r="D34">
        <v>2.2999999999999998</v>
      </c>
      <c r="E34">
        <v>5</v>
      </c>
      <c r="F34">
        <v>5.8</v>
      </c>
      <c r="G34">
        <v>6.55</v>
      </c>
      <c r="H34">
        <v>8.8000000000000007</v>
      </c>
    </row>
    <row r="35" spans="1:8" x14ac:dyDescent="0.25">
      <c r="A35">
        <v>2024</v>
      </c>
      <c r="B35">
        <v>7.7</v>
      </c>
      <c r="C35">
        <v>5.5</v>
      </c>
      <c r="D35">
        <v>2.2000000000000002</v>
      </c>
      <c r="E35">
        <v>5.0999999999999996</v>
      </c>
      <c r="F35">
        <v>5.6</v>
      </c>
      <c r="G35">
        <v>6.45</v>
      </c>
      <c r="H35">
        <v>8.8000000000000007</v>
      </c>
    </row>
    <row r="36" spans="1:8" x14ac:dyDescent="0.25">
      <c r="A36">
        <v>2025</v>
      </c>
      <c r="B36">
        <v>8</v>
      </c>
      <c r="C36">
        <v>5.6</v>
      </c>
      <c r="D36">
        <v>2.5</v>
      </c>
      <c r="E36">
        <v>5.2</v>
      </c>
      <c r="F36">
        <v>5.7</v>
      </c>
      <c r="G36">
        <v>6.3</v>
      </c>
      <c r="H36">
        <v>9.6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26"/>
  <sheetViews>
    <sheetView zoomScaleNormal="100" workbookViewId="0"/>
  </sheetViews>
  <sheetFormatPr defaultColWidth="8.85546875" defaultRowHeight="15" x14ac:dyDescent="0.25"/>
  <cols>
    <col min="1" max="11" width="14" customWidth="1"/>
  </cols>
  <sheetData>
    <row r="1" spans="1:13" ht="16.5" customHeight="1" x14ac:dyDescent="0.25">
      <c r="A1" s="65" t="s">
        <v>1482</v>
      </c>
      <c r="M1" s="16" t="s">
        <v>112</v>
      </c>
    </row>
    <row r="2" spans="1:13" x14ac:dyDescent="0.25">
      <c r="A2" s="21" t="s">
        <v>1483</v>
      </c>
      <c r="M2" s="18" t="s">
        <v>113</v>
      </c>
    </row>
    <row r="3" spans="1:13" x14ac:dyDescent="0.25">
      <c r="M3" s="21" t="s">
        <v>1484</v>
      </c>
    </row>
    <row r="5" spans="1:13" ht="30.75" customHeight="1" x14ac:dyDescent="0.25">
      <c r="A5" s="171" t="s">
        <v>227</v>
      </c>
      <c r="B5" s="171" t="s">
        <v>1485</v>
      </c>
      <c r="C5" s="171" t="s">
        <v>1486</v>
      </c>
      <c r="D5" s="171" t="s">
        <v>1487</v>
      </c>
      <c r="E5" s="171" t="s">
        <v>1488</v>
      </c>
      <c r="F5" s="171" t="s">
        <v>1489</v>
      </c>
      <c r="G5" s="171" t="s">
        <v>1490</v>
      </c>
      <c r="H5" s="171" t="s">
        <v>1491</v>
      </c>
      <c r="I5" s="171" t="s">
        <v>1492</v>
      </c>
      <c r="J5" s="171" t="s">
        <v>1493</v>
      </c>
      <c r="K5" s="171" t="s">
        <v>1494</v>
      </c>
    </row>
    <row r="6" spans="1:13" x14ac:dyDescent="0.25">
      <c r="A6">
        <v>2005</v>
      </c>
      <c r="B6">
        <v>0.88100000000000001</v>
      </c>
      <c r="C6">
        <v>1.244</v>
      </c>
      <c r="D6">
        <v>0.81</v>
      </c>
      <c r="E6">
        <v>1.1559999999999999</v>
      </c>
      <c r="F6">
        <v>1.96</v>
      </c>
      <c r="G6">
        <v>0.53400000000000003</v>
      </c>
      <c r="H6">
        <v>0.78500000000000003</v>
      </c>
      <c r="I6">
        <v>0.439</v>
      </c>
      <c r="J6">
        <v>0.66200000000000003</v>
      </c>
      <c r="K6">
        <v>1.266</v>
      </c>
    </row>
    <row r="7" spans="1:13" x14ac:dyDescent="0.25">
      <c r="A7">
        <v>2006</v>
      </c>
      <c r="B7">
        <v>0.95099999999999996</v>
      </c>
      <c r="C7">
        <v>1.3680000000000001</v>
      </c>
      <c r="D7">
        <v>0.93300000000000005</v>
      </c>
      <c r="E7">
        <v>1.526</v>
      </c>
      <c r="F7">
        <v>2.14</v>
      </c>
      <c r="G7">
        <v>0.57999999999999996</v>
      </c>
      <c r="H7">
        <v>0.85399999999999998</v>
      </c>
      <c r="I7">
        <v>0.52300000000000002</v>
      </c>
      <c r="J7">
        <v>0.878</v>
      </c>
      <c r="K7">
        <v>1.1399999999999999</v>
      </c>
    </row>
    <row r="8" spans="1:13" x14ac:dyDescent="0.25">
      <c r="A8">
        <v>2007</v>
      </c>
      <c r="B8">
        <v>1.02</v>
      </c>
      <c r="C8">
        <v>1.355</v>
      </c>
      <c r="D8">
        <v>0.96899999999999997</v>
      </c>
      <c r="E8">
        <v>1.6419999999999999</v>
      </c>
      <c r="F8">
        <v>2.044</v>
      </c>
      <c r="G8">
        <v>0.55600000000000005</v>
      </c>
      <c r="H8">
        <v>0.79700000000000004</v>
      </c>
      <c r="I8">
        <v>0.57399999999999995</v>
      </c>
      <c r="J8">
        <v>0.745</v>
      </c>
      <c r="K8">
        <v>1.0529999999999999</v>
      </c>
    </row>
    <row r="9" spans="1:13" x14ac:dyDescent="0.25">
      <c r="A9">
        <v>2008</v>
      </c>
      <c r="B9">
        <v>0.95099999999999996</v>
      </c>
      <c r="C9">
        <v>1.1299999999999999</v>
      </c>
      <c r="D9">
        <v>0.995</v>
      </c>
      <c r="E9">
        <v>1.294</v>
      </c>
      <c r="F9">
        <v>1.6559999999999999</v>
      </c>
      <c r="G9">
        <v>0.57999999999999996</v>
      </c>
      <c r="H9">
        <v>0.60699999999999998</v>
      </c>
      <c r="I9">
        <v>0.47</v>
      </c>
      <c r="J9">
        <v>0.623</v>
      </c>
      <c r="K9">
        <v>0.96099999999999997</v>
      </c>
    </row>
    <row r="10" spans="1:13" x14ac:dyDescent="0.25">
      <c r="A10">
        <v>2009</v>
      </c>
      <c r="B10">
        <v>0.74199999999999999</v>
      </c>
      <c r="C10">
        <v>0.85599999999999998</v>
      </c>
      <c r="D10">
        <v>0.69199999999999995</v>
      </c>
      <c r="E10">
        <v>0.879</v>
      </c>
      <c r="F10">
        <v>1.345</v>
      </c>
      <c r="G10">
        <v>0.441</v>
      </c>
      <c r="H10">
        <v>0.443</v>
      </c>
      <c r="I10">
        <v>0.35899999999999999</v>
      </c>
      <c r="J10">
        <v>0.441</v>
      </c>
      <c r="K10">
        <v>0.64500000000000002</v>
      </c>
    </row>
    <row r="11" spans="1:13" x14ac:dyDescent="0.25">
      <c r="A11">
        <v>2010</v>
      </c>
      <c r="B11">
        <v>0.65100000000000002</v>
      </c>
      <c r="C11">
        <v>0.79600000000000004</v>
      </c>
      <c r="D11">
        <v>0.60699999999999998</v>
      </c>
      <c r="E11">
        <v>0.79600000000000004</v>
      </c>
      <c r="F11">
        <v>1.2390000000000001</v>
      </c>
      <c r="G11">
        <v>0.34899999999999998</v>
      </c>
      <c r="H11">
        <v>0.42199999999999999</v>
      </c>
      <c r="I11">
        <v>0.32900000000000001</v>
      </c>
      <c r="J11">
        <v>0.434</v>
      </c>
      <c r="K11">
        <v>0.68100000000000005</v>
      </c>
    </row>
    <row r="12" spans="1:13" x14ac:dyDescent="0.25">
      <c r="A12">
        <v>2011</v>
      </c>
      <c r="B12">
        <v>0.51300000000000001</v>
      </c>
      <c r="C12">
        <v>0.79700000000000004</v>
      </c>
      <c r="D12">
        <v>0.55400000000000005</v>
      </c>
      <c r="E12">
        <v>0.752</v>
      </c>
      <c r="F12">
        <v>1.2869999999999999</v>
      </c>
      <c r="G12">
        <v>0.32600000000000001</v>
      </c>
      <c r="H12">
        <v>0.41599999999999998</v>
      </c>
      <c r="I12">
        <v>0.28599999999999998</v>
      </c>
      <c r="J12">
        <v>0.39</v>
      </c>
      <c r="K12">
        <v>0.67400000000000004</v>
      </c>
    </row>
    <row r="13" spans="1:13" x14ac:dyDescent="0.25">
      <c r="A13">
        <v>2012</v>
      </c>
      <c r="B13">
        <v>0.39800000000000002</v>
      </c>
      <c r="C13">
        <v>0.72199999999999998</v>
      </c>
      <c r="D13">
        <v>0.499</v>
      </c>
      <c r="E13">
        <v>0.65400000000000003</v>
      </c>
      <c r="F13">
        <v>1.0760000000000001</v>
      </c>
      <c r="G13">
        <v>0.21</v>
      </c>
      <c r="H13">
        <v>0.36699999999999999</v>
      </c>
      <c r="I13">
        <v>0.247</v>
      </c>
      <c r="J13">
        <v>0.33800000000000002</v>
      </c>
      <c r="K13">
        <v>0.53100000000000003</v>
      </c>
    </row>
    <row r="14" spans="1:13" x14ac:dyDescent="0.25">
      <c r="A14">
        <v>2013</v>
      </c>
      <c r="B14">
        <v>0.33</v>
      </c>
      <c r="C14">
        <v>0.66800000000000004</v>
      </c>
      <c r="D14">
        <v>0.44600000000000001</v>
      </c>
      <c r="E14">
        <v>0.71199999999999997</v>
      </c>
      <c r="F14">
        <v>1.0880000000000001</v>
      </c>
      <c r="G14">
        <v>0.188</v>
      </c>
      <c r="H14">
        <v>0.33300000000000002</v>
      </c>
      <c r="I14">
        <v>0.23499999999999999</v>
      </c>
      <c r="J14">
        <v>0.30299999999999999</v>
      </c>
      <c r="K14">
        <v>0.502</v>
      </c>
    </row>
    <row r="15" spans="1:13" x14ac:dyDescent="0.25">
      <c r="A15">
        <v>2014</v>
      </c>
      <c r="B15">
        <v>0.379</v>
      </c>
      <c r="C15">
        <v>0.64200000000000002</v>
      </c>
      <c r="D15">
        <v>0.45500000000000002</v>
      </c>
      <c r="E15">
        <v>0.73699999999999999</v>
      </c>
      <c r="F15">
        <v>1</v>
      </c>
      <c r="G15">
        <v>0.19</v>
      </c>
      <c r="H15">
        <v>0.33500000000000002</v>
      </c>
      <c r="I15">
        <v>0.25800000000000001</v>
      </c>
      <c r="J15">
        <v>0.371</v>
      </c>
      <c r="K15">
        <v>0.498</v>
      </c>
    </row>
    <row r="16" spans="1:13" x14ac:dyDescent="0.25">
      <c r="A16">
        <v>2015</v>
      </c>
      <c r="B16">
        <v>0.502</v>
      </c>
      <c r="C16">
        <v>0.68400000000000005</v>
      </c>
      <c r="D16">
        <v>0.48499999999999999</v>
      </c>
      <c r="E16">
        <v>0.85499999999999998</v>
      </c>
      <c r="F16">
        <v>1.1479999999999999</v>
      </c>
      <c r="G16">
        <v>0.16700000000000001</v>
      </c>
      <c r="H16">
        <v>0.36499999999999999</v>
      </c>
      <c r="I16">
        <v>0.24299999999999999</v>
      </c>
      <c r="J16">
        <v>0.43099999999999999</v>
      </c>
      <c r="K16">
        <v>0.56100000000000005</v>
      </c>
    </row>
    <row r="17" spans="1:11" x14ac:dyDescent="0.25">
      <c r="A17">
        <v>2016</v>
      </c>
      <c r="B17">
        <v>0.53300000000000003</v>
      </c>
      <c r="C17">
        <v>0.77200000000000002</v>
      </c>
      <c r="D17">
        <v>0.58699999999999997</v>
      </c>
      <c r="E17">
        <v>0.97299999999999998</v>
      </c>
      <c r="F17">
        <v>1.202</v>
      </c>
      <c r="G17">
        <v>0.218</v>
      </c>
      <c r="H17">
        <v>0.41799999999999998</v>
      </c>
      <c r="I17">
        <v>0.29199999999999998</v>
      </c>
      <c r="J17">
        <v>0.48099999999999998</v>
      </c>
      <c r="K17">
        <v>0.621</v>
      </c>
    </row>
    <row r="18" spans="1:11" x14ac:dyDescent="0.25">
      <c r="A18">
        <v>2017</v>
      </c>
      <c r="B18">
        <v>0.58799999999999997</v>
      </c>
      <c r="C18">
        <v>0.82799999999999996</v>
      </c>
      <c r="D18">
        <v>0.61199999999999999</v>
      </c>
      <c r="E18">
        <v>1.042</v>
      </c>
      <c r="F18">
        <v>1.3169999999999999</v>
      </c>
      <c r="G18">
        <v>0.31900000000000001</v>
      </c>
      <c r="H18">
        <v>0.45300000000000001</v>
      </c>
      <c r="I18">
        <v>0.34</v>
      </c>
      <c r="J18">
        <v>0.53200000000000003</v>
      </c>
      <c r="K18">
        <v>0.72299999999999998</v>
      </c>
    </row>
    <row r="19" spans="1:11" x14ac:dyDescent="0.25">
      <c r="A19">
        <v>2018</v>
      </c>
      <c r="B19">
        <v>0.54800000000000004</v>
      </c>
      <c r="C19">
        <v>0.86199999999999999</v>
      </c>
      <c r="D19">
        <v>0.70499999999999996</v>
      </c>
      <c r="E19">
        <v>1.1399999999999999</v>
      </c>
      <c r="F19">
        <v>1.339</v>
      </c>
      <c r="G19">
        <v>0.32400000000000001</v>
      </c>
      <c r="H19">
        <v>0.47099999999999997</v>
      </c>
      <c r="I19">
        <v>0.39400000000000002</v>
      </c>
      <c r="J19">
        <v>0.55300000000000005</v>
      </c>
      <c r="K19">
        <v>0.73599999999999999</v>
      </c>
    </row>
    <row r="20" spans="1:11" x14ac:dyDescent="0.25">
      <c r="A20">
        <v>2019</v>
      </c>
      <c r="B20">
        <v>0.65500000000000003</v>
      </c>
      <c r="C20">
        <v>0.85899999999999999</v>
      </c>
      <c r="D20">
        <v>0.73899999999999999</v>
      </c>
      <c r="E20">
        <v>1.0069999999999999</v>
      </c>
      <c r="F20">
        <v>1.4670000000000001</v>
      </c>
      <c r="G20">
        <v>0.378</v>
      </c>
      <c r="H20">
        <v>0.47399999999999998</v>
      </c>
      <c r="I20">
        <v>0.40300000000000002</v>
      </c>
      <c r="J20">
        <v>0.54800000000000004</v>
      </c>
      <c r="K20">
        <v>0.66800000000000004</v>
      </c>
    </row>
    <row r="21" spans="1:11" x14ac:dyDescent="0.25">
      <c r="A21">
        <v>2020</v>
      </c>
      <c r="B21">
        <v>0.61</v>
      </c>
      <c r="C21">
        <v>0.80800000000000005</v>
      </c>
      <c r="D21">
        <v>0.68100000000000005</v>
      </c>
      <c r="E21">
        <v>0.997</v>
      </c>
      <c r="F21">
        <v>1.4419999999999999</v>
      </c>
      <c r="G21">
        <v>0.35599999999999998</v>
      </c>
      <c r="H21">
        <v>0.46300000000000002</v>
      </c>
      <c r="I21">
        <v>0.38300000000000001</v>
      </c>
      <c r="J21">
        <v>0.54300000000000004</v>
      </c>
      <c r="K21">
        <v>0.71</v>
      </c>
    </row>
    <row r="22" spans="1:11" x14ac:dyDescent="0.25">
      <c r="A22">
        <v>2021</v>
      </c>
      <c r="B22">
        <v>0.745</v>
      </c>
      <c r="C22">
        <v>0.92200000000000004</v>
      </c>
      <c r="D22">
        <v>0.82799999999999996</v>
      </c>
      <c r="E22">
        <v>1.1439999999999999</v>
      </c>
      <c r="F22">
        <v>1.502</v>
      </c>
      <c r="G22">
        <v>0.437</v>
      </c>
      <c r="H22">
        <v>0.52800000000000002</v>
      </c>
      <c r="I22">
        <v>0.45200000000000001</v>
      </c>
      <c r="J22">
        <v>0.63</v>
      </c>
      <c r="K22">
        <v>0.85199999999999998</v>
      </c>
    </row>
    <row r="23" spans="1:11" x14ac:dyDescent="0.25">
      <c r="A23">
        <v>2022</v>
      </c>
      <c r="B23">
        <v>0.90600000000000003</v>
      </c>
      <c r="C23">
        <v>0.876</v>
      </c>
      <c r="D23">
        <v>0.81799999999999995</v>
      </c>
      <c r="E23">
        <v>1.1599999999999999</v>
      </c>
      <c r="F23">
        <v>1.272</v>
      </c>
      <c r="G23">
        <v>0.51800000000000002</v>
      </c>
      <c r="H23">
        <v>0.48699999999999999</v>
      </c>
      <c r="I23">
        <v>0.439</v>
      </c>
      <c r="J23">
        <v>0.59899999999999998</v>
      </c>
      <c r="K23">
        <v>0.72499999999999998</v>
      </c>
    </row>
    <row r="24" spans="1:11" x14ac:dyDescent="0.25">
      <c r="A24">
        <v>2023</v>
      </c>
      <c r="B24">
        <v>0.93500000000000005</v>
      </c>
      <c r="C24">
        <v>0.748</v>
      </c>
      <c r="D24">
        <v>0.68500000000000005</v>
      </c>
      <c r="E24">
        <v>0.93500000000000005</v>
      </c>
      <c r="F24">
        <v>1.131</v>
      </c>
      <c r="G24">
        <v>0.54500000000000004</v>
      </c>
      <c r="H24">
        <v>0.378</v>
      </c>
      <c r="I24">
        <v>0.35099999999999998</v>
      </c>
      <c r="J24">
        <v>0.45500000000000002</v>
      </c>
      <c r="K24">
        <v>0.59499999999999997</v>
      </c>
    </row>
    <row r="25" spans="1:11" x14ac:dyDescent="0.25">
      <c r="A25">
        <v>2024</v>
      </c>
      <c r="B25">
        <v>0.98399999999999999</v>
      </c>
      <c r="C25">
        <v>0.73</v>
      </c>
      <c r="D25">
        <v>0.68700000000000006</v>
      </c>
      <c r="E25">
        <v>0.94599999999999995</v>
      </c>
      <c r="F25">
        <v>1.103</v>
      </c>
      <c r="G25">
        <v>0.56999999999999995</v>
      </c>
      <c r="H25">
        <v>0.36299999999999999</v>
      </c>
      <c r="I25">
        <v>0.33900000000000002</v>
      </c>
      <c r="J25">
        <v>0.42399999999999999</v>
      </c>
      <c r="K25">
        <v>0.61799999999999999</v>
      </c>
    </row>
    <row r="26" spans="1:11" x14ac:dyDescent="0.25">
      <c r="A26">
        <v>2025</v>
      </c>
      <c r="B26">
        <v>0.878</v>
      </c>
      <c r="C26">
        <v>0.73799999999999999</v>
      </c>
      <c r="D26">
        <v>0.71299999999999997</v>
      </c>
      <c r="E26">
        <v>0.94199999999999995</v>
      </c>
      <c r="F26">
        <v>1.109</v>
      </c>
      <c r="G26">
        <v>0.59399999999999997</v>
      </c>
      <c r="H26">
        <v>0.379</v>
      </c>
      <c r="I26">
        <v>0.32700000000000001</v>
      </c>
      <c r="J26">
        <v>0.438</v>
      </c>
      <c r="K26">
        <v>0.61599999999999999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204"/>
  <sheetViews>
    <sheetView zoomScaleNormal="100" workbookViewId="0"/>
  </sheetViews>
  <sheetFormatPr defaultColWidth="8.85546875" defaultRowHeight="15" x14ac:dyDescent="0.25"/>
  <cols>
    <col min="1" max="4" width="14" customWidth="1"/>
  </cols>
  <sheetData>
    <row r="1" spans="1:6" ht="16.5" customHeight="1" x14ac:dyDescent="0.25">
      <c r="A1" s="65" t="s">
        <v>1495</v>
      </c>
      <c r="F1" s="16" t="s">
        <v>116</v>
      </c>
    </row>
    <row r="2" spans="1:6" x14ac:dyDescent="0.25">
      <c r="A2" s="21" t="s">
        <v>1496</v>
      </c>
      <c r="F2" s="18" t="s">
        <v>117</v>
      </c>
    </row>
    <row r="3" spans="1:6" x14ac:dyDescent="0.25">
      <c r="F3" s="21" t="s">
        <v>1497</v>
      </c>
    </row>
    <row r="5" spans="1:6" ht="30.75" customHeight="1" x14ac:dyDescent="0.25">
      <c r="A5" s="171" t="s">
        <v>535</v>
      </c>
      <c r="B5" s="171" t="s">
        <v>1498</v>
      </c>
      <c r="C5" s="171" t="s">
        <v>1499</v>
      </c>
      <c r="D5" s="171" t="s">
        <v>1500</v>
      </c>
    </row>
    <row r="6" spans="1:6" x14ac:dyDescent="0.25">
      <c r="A6" t="s">
        <v>1273</v>
      </c>
      <c r="B6">
        <v>89.552999999999997</v>
      </c>
    </row>
    <row r="7" spans="1:6" x14ac:dyDescent="0.25">
      <c r="A7" t="s">
        <v>1274</v>
      </c>
      <c r="B7">
        <v>114.721</v>
      </c>
    </row>
    <row r="8" spans="1:6" x14ac:dyDescent="0.25">
      <c r="A8" t="s">
        <v>1275</v>
      </c>
      <c r="B8">
        <v>114.521</v>
      </c>
    </row>
    <row r="9" spans="1:6" x14ac:dyDescent="0.25">
      <c r="A9" t="s">
        <v>1276</v>
      </c>
      <c r="B9">
        <v>113.337</v>
      </c>
    </row>
    <row r="10" spans="1:6" x14ac:dyDescent="0.25">
      <c r="A10" t="s">
        <v>1277</v>
      </c>
      <c r="B10">
        <v>126.48099999999999</v>
      </c>
    </row>
    <row r="11" spans="1:6" x14ac:dyDescent="0.25">
      <c r="A11" t="s">
        <v>1278</v>
      </c>
      <c r="B11">
        <v>82.593999999999994</v>
      </c>
    </row>
    <row r="12" spans="1:6" x14ac:dyDescent="0.25">
      <c r="A12" t="s">
        <v>1279</v>
      </c>
      <c r="B12">
        <v>86.03</v>
      </c>
    </row>
    <row r="13" spans="1:6" x14ac:dyDescent="0.25">
      <c r="A13" t="s">
        <v>1280</v>
      </c>
      <c r="B13">
        <v>99.313999999999993</v>
      </c>
    </row>
    <row r="14" spans="1:6" x14ac:dyDescent="0.25">
      <c r="A14" t="s">
        <v>1281</v>
      </c>
      <c r="B14">
        <v>99.950999999999993</v>
      </c>
    </row>
    <row r="15" spans="1:6" x14ac:dyDescent="0.25">
      <c r="A15" t="s">
        <v>1282</v>
      </c>
      <c r="B15">
        <v>114.464</v>
      </c>
    </row>
    <row r="16" spans="1:6" x14ac:dyDescent="0.25">
      <c r="A16" t="s">
        <v>1283</v>
      </c>
      <c r="B16">
        <v>98.061999999999998</v>
      </c>
    </row>
    <row r="17" spans="1:4" x14ac:dyDescent="0.25">
      <c r="A17" t="s">
        <v>1284</v>
      </c>
      <c r="B17">
        <v>121.729</v>
      </c>
      <c r="C17">
        <v>105.1</v>
      </c>
    </row>
    <row r="18" spans="1:4" x14ac:dyDescent="0.25">
      <c r="A18" t="s">
        <v>1285</v>
      </c>
      <c r="B18">
        <v>86.122</v>
      </c>
      <c r="C18">
        <v>104.8</v>
      </c>
    </row>
    <row r="19" spans="1:4" x14ac:dyDescent="0.25">
      <c r="A19" t="s">
        <v>1286</v>
      </c>
      <c r="B19">
        <v>93.587000000000003</v>
      </c>
      <c r="C19">
        <v>103</v>
      </c>
    </row>
    <row r="20" spans="1:4" x14ac:dyDescent="0.25">
      <c r="A20" t="s">
        <v>1287</v>
      </c>
      <c r="B20">
        <v>108.31</v>
      </c>
      <c r="C20">
        <v>102.5</v>
      </c>
    </row>
    <row r="21" spans="1:4" x14ac:dyDescent="0.25">
      <c r="A21" t="s">
        <v>1288</v>
      </c>
      <c r="B21">
        <v>113.178</v>
      </c>
      <c r="C21">
        <v>102.5</v>
      </c>
    </row>
    <row r="22" spans="1:4" x14ac:dyDescent="0.25">
      <c r="A22" t="s">
        <v>1289</v>
      </c>
      <c r="B22">
        <v>107.756</v>
      </c>
      <c r="C22">
        <v>100.9</v>
      </c>
    </row>
    <row r="23" spans="1:4" x14ac:dyDescent="0.25">
      <c r="A23" t="s">
        <v>1290</v>
      </c>
      <c r="B23">
        <v>72.028000000000006</v>
      </c>
      <c r="C23">
        <v>100</v>
      </c>
    </row>
    <row r="24" spans="1:4" x14ac:dyDescent="0.25">
      <c r="A24" t="s">
        <v>1291</v>
      </c>
      <c r="B24">
        <v>103.017</v>
      </c>
      <c r="C24">
        <v>101.5</v>
      </c>
    </row>
    <row r="25" spans="1:4" x14ac:dyDescent="0.25">
      <c r="A25" t="s">
        <v>1292</v>
      </c>
      <c r="B25">
        <v>80.001999999999995</v>
      </c>
      <c r="C25">
        <v>99.9</v>
      </c>
    </row>
    <row r="26" spans="1:4" x14ac:dyDescent="0.25">
      <c r="A26" t="s">
        <v>1293</v>
      </c>
      <c r="B26">
        <v>125.988</v>
      </c>
      <c r="C26">
        <v>102</v>
      </c>
    </row>
    <row r="27" spans="1:4" x14ac:dyDescent="0.25">
      <c r="A27" t="s">
        <v>1294</v>
      </c>
      <c r="B27">
        <v>103.982</v>
      </c>
      <c r="C27">
        <v>101.1</v>
      </c>
    </row>
    <row r="28" spans="1:4" x14ac:dyDescent="0.25">
      <c r="A28" t="s">
        <v>1295</v>
      </c>
      <c r="B28">
        <v>87.477000000000004</v>
      </c>
      <c r="C28">
        <v>100.3</v>
      </c>
    </row>
    <row r="29" spans="1:4" x14ac:dyDescent="0.25">
      <c r="A29" t="s">
        <v>1296</v>
      </c>
      <c r="B29">
        <v>130.68299999999999</v>
      </c>
      <c r="C29">
        <v>101</v>
      </c>
      <c r="D29">
        <v>-3.9</v>
      </c>
    </row>
    <row r="30" spans="1:4" x14ac:dyDescent="0.25">
      <c r="A30" t="s">
        <v>1297</v>
      </c>
      <c r="B30">
        <v>65.138000000000005</v>
      </c>
      <c r="C30">
        <v>99.3</v>
      </c>
      <c r="D30">
        <v>-5.3</v>
      </c>
    </row>
    <row r="31" spans="1:4" x14ac:dyDescent="0.25">
      <c r="A31" t="s">
        <v>1298</v>
      </c>
      <c r="B31">
        <v>98.344999999999999</v>
      </c>
      <c r="C31">
        <v>99.7</v>
      </c>
      <c r="D31">
        <v>-3.3</v>
      </c>
    </row>
    <row r="32" spans="1:4" x14ac:dyDescent="0.25">
      <c r="A32" t="s">
        <v>1299</v>
      </c>
      <c r="B32">
        <v>84.552000000000007</v>
      </c>
      <c r="C32">
        <v>97.7</v>
      </c>
      <c r="D32">
        <v>-4.7</v>
      </c>
    </row>
    <row r="33" spans="1:4" x14ac:dyDescent="0.25">
      <c r="A33" t="s">
        <v>1300</v>
      </c>
      <c r="B33">
        <v>80.566000000000003</v>
      </c>
      <c r="C33">
        <v>95</v>
      </c>
      <c r="D33">
        <v>-7.3</v>
      </c>
    </row>
    <row r="34" spans="1:4" x14ac:dyDescent="0.25">
      <c r="A34" t="s">
        <v>1301</v>
      </c>
      <c r="B34">
        <v>93.171999999999997</v>
      </c>
      <c r="C34">
        <v>93.7</v>
      </c>
      <c r="D34">
        <v>-7.1</v>
      </c>
    </row>
    <row r="35" spans="1:4" x14ac:dyDescent="0.25">
      <c r="A35" t="s">
        <v>1302</v>
      </c>
      <c r="B35">
        <v>54.375</v>
      </c>
      <c r="C35">
        <v>92.3</v>
      </c>
      <c r="D35">
        <v>-7.8</v>
      </c>
    </row>
    <row r="36" spans="1:4" x14ac:dyDescent="0.25">
      <c r="A36" t="s">
        <v>1303</v>
      </c>
      <c r="B36">
        <v>65.741</v>
      </c>
      <c r="C36">
        <v>89.2</v>
      </c>
      <c r="D36">
        <v>-12.1</v>
      </c>
    </row>
    <row r="37" spans="1:4" x14ac:dyDescent="0.25">
      <c r="A37" t="s">
        <v>1304</v>
      </c>
      <c r="B37">
        <v>81.412999999999997</v>
      </c>
      <c r="C37">
        <v>89.3</v>
      </c>
      <c r="D37">
        <v>-10.6</v>
      </c>
    </row>
    <row r="38" spans="1:4" x14ac:dyDescent="0.25">
      <c r="A38" t="s">
        <v>1305</v>
      </c>
      <c r="B38">
        <v>76.394999999999996</v>
      </c>
      <c r="C38">
        <v>85.2</v>
      </c>
      <c r="D38">
        <v>-16.5</v>
      </c>
    </row>
    <row r="39" spans="1:4" x14ac:dyDescent="0.25">
      <c r="A39" t="s">
        <v>1306</v>
      </c>
      <c r="B39">
        <v>68.305999999999997</v>
      </c>
      <c r="C39">
        <v>82.2</v>
      </c>
      <c r="D39">
        <v>-18.8</v>
      </c>
    </row>
    <row r="40" spans="1:4" x14ac:dyDescent="0.25">
      <c r="A40" t="s">
        <v>1307</v>
      </c>
      <c r="B40">
        <v>64.114000000000004</v>
      </c>
      <c r="C40">
        <v>80.2</v>
      </c>
      <c r="D40">
        <v>-20</v>
      </c>
    </row>
    <row r="41" spans="1:4" x14ac:dyDescent="0.25">
      <c r="A41" t="s">
        <v>1308</v>
      </c>
      <c r="B41">
        <v>62.384999999999998</v>
      </c>
      <c r="C41">
        <v>74.5</v>
      </c>
      <c r="D41">
        <v>-26.2</v>
      </c>
    </row>
    <row r="42" spans="1:4" x14ac:dyDescent="0.25">
      <c r="A42" t="s">
        <v>1309</v>
      </c>
      <c r="B42">
        <v>51.63</v>
      </c>
      <c r="C42">
        <v>73.400000000000006</v>
      </c>
      <c r="D42">
        <v>-26</v>
      </c>
    </row>
    <row r="43" spans="1:4" x14ac:dyDescent="0.25">
      <c r="A43" t="s">
        <v>1310</v>
      </c>
      <c r="B43">
        <v>49.314</v>
      </c>
      <c r="C43">
        <v>69.3</v>
      </c>
      <c r="D43">
        <v>-30.4</v>
      </c>
    </row>
    <row r="44" spans="1:4" x14ac:dyDescent="0.25">
      <c r="A44" t="s">
        <v>1311</v>
      </c>
      <c r="B44">
        <v>81.022999999999996</v>
      </c>
      <c r="C44">
        <v>69</v>
      </c>
      <c r="D44">
        <v>-29.3</v>
      </c>
    </row>
    <row r="45" spans="1:4" x14ac:dyDescent="0.25">
      <c r="A45" t="s">
        <v>1312</v>
      </c>
      <c r="B45">
        <v>56.527999999999999</v>
      </c>
      <c r="C45">
        <v>67</v>
      </c>
      <c r="D45">
        <v>-29.4</v>
      </c>
    </row>
    <row r="46" spans="1:4" x14ac:dyDescent="0.25">
      <c r="A46" t="s">
        <v>1313</v>
      </c>
      <c r="B46">
        <v>44.456000000000003</v>
      </c>
      <c r="C46">
        <v>63</v>
      </c>
      <c r="D46">
        <v>-32.799999999999997</v>
      </c>
    </row>
    <row r="47" spans="1:4" x14ac:dyDescent="0.25">
      <c r="A47" t="s">
        <v>1314</v>
      </c>
      <c r="B47">
        <v>45.621000000000002</v>
      </c>
      <c r="C47">
        <v>62.2</v>
      </c>
      <c r="D47">
        <v>-32.5</v>
      </c>
    </row>
    <row r="48" spans="1:4" x14ac:dyDescent="0.25">
      <c r="A48" t="s">
        <v>1315</v>
      </c>
      <c r="B48">
        <v>47.119</v>
      </c>
      <c r="C48">
        <v>60.7</v>
      </c>
      <c r="D48">
        <v>-31.9</v>
      </c>
    </row>
    <row r="49" spans="1:4" x14ac:dyDescent="0.25">
      <c r="A49" t="s">
        <v>1316</v>
      </c>
      <c r="B49">
        <v>45.865000000000002</v>
      </c>
      <c r="C49">
        <v>57.7</v>
      </c>
      <c r="D49">
        <v>-35.299999999999997</v>
      </c>
    </row>
    <row r="50" spans="1:4" x14ac:dyDescent="0.25">
      <c r="A50" t="s">
        <v>1317</v>
      </c>
      <c r="B50">
        <v>74.340999999999994</v>
      </c>
      <c r="C50">
        <v>57.6</v>
      </c>
      <c r="D50">
        <v>-32.4</v>
      </c>
    </row>
    <row r="51" spans="1:4" x14ac:dyDescent="0.25">
      <c r="A51" t="s">
        <v>1318</v>
      </c>
      <c r="B51">
        <v>63.7</v>
      </c>
      <c r="C51">
        <v>57.2</v>
      </c>
      <c r="D51">
        <v>-30.4</v>
      </c>
    </row>
    <row r="52" spans="1:4" x14ac:dyDescent="0.25">
      <c r="A52" t="s">
        <v>1319</v>
      </c>
      <c r="B52">
        <v>69.872</v>
      </c>
      <c r="C52">
        <v>57.7</v>
      </c>
      <c r="D52">
        <v>-28.1</v>
      </c>
    </row>
    <row r="53" spans="1:4" x14ac:dyDescent="0.25">
      <c r="A53" t="s">
        <v>1320</v>
      </c>
      <c r="B53">
        <v>88.847999999999999</v>
      </c>
      <c r="C53">
        <v>59.9</v>
      </c>
      <c r="D53">
        <v>-19.7</v>
      </c>
    </row>
    <row r="54" spans="1:4" x14ac:dyDescent="0.25">
      <c r="A54" t="s">
        <v>1321</v>
      </c>
      <c r="B54">
        <v>71.367000000000004</v>
      </c>
      <c r="C54">
        <v>61.5</v>
      </c>
      <c r="D54">
        <v>-16.2</v>
      </c>
    </row>
    <row r="55" spans="1:4" x14ac:dyDescent="0.25">
      <c r="A55" t="s">
        <v>1322</v>
      </c>
      <c r="B55">
        <v>49.837000000000003</v>
      </c>
      <c r="C55">
        <v>61.5</v>
      </c>
      <c r="D55">
        <v>-11.2</v>
      </c>
    </row>
    <row r="56" spans="1:4" x14ac:dyDescent="0.25">
      <c r="A56" t="s">
        <v>1323</v>
      </c>
      <c r="B56">
        <v>58.04</v>
      </c>
      <c r="C56">
        <v>59.6</v>
      </c>
      <c r="D56">
        <v>-13.6</v>
      </c>
    </row>
    <row r="57" spans="1:4" x14ac:dyDescent="0.25">
      <c r="A57" t="s">
        <v>1324</v>
      </c>
      <c r="B57">
        <v>61.344999999999999</v>
      </c>
      <c r="C57">
        <v>60</v>
      </c>
      <c r="D57">
        <v>-10.4</v>
      </c>
    </row>
    <row r="58" spans="1:4" x14ac:dyDescent="0.25">
      <c r="A58" t="s">
        <v>1325</v>
      </c>
      <c r="B58">
        <v>55.207000000000001</v>
      </c>
      <c r="C58">
        <v>60.9</v>
      </c>
      <c r="D58">
        <v>-3.2</v>
      </c>
    </row>
    <row r="59" spans="1:4" x14ac:dyDescent="0.25">
      <c r="A59" t="s">
        <v>1326</v>
      </c>
      <c r="B59">
        <v>55.012999999999998</v>
      </c>
      <c r="C59">
        <v>61.7</v>
      </c>
      <c r="D59">
        <v>-0.9</v>
      </c>
    </row>
    <row r="60" spans="1:4" x14ac:dyDescent="0.25">
      <c r="A60" t="s">
        <v>1327</v>
      </c>
      <c r="B60">
        <v>39.904000000000003</v>
      </c>
      <c r="C60">
        <v>61.1</v>
      </c>
      <c r="D60">
        <v>0.7</v>
      </c>
    </row>
    <row r="61" spans="1:4" x14ac:dyDescent="0.25">
      <c r="A61" t="s">
        <v>1328</v>
      </c>
      <c r="B61">
        <v>60.604999999999997</v>
      </c>
      <c r="C61">
        <v>62.3</v>
      </c>
      <c r="D61">
        <v>8</v>
      </c>
    </row>
    <row r="62" spans="1:4" x14ac:dyDescent="0.25">
      <c r="A62" t="s">
        <v>1329</v>
      </c>
      <c r="B62">
        <v>53.654000000000003</v>
      </c>
      <c r="C62">
        <v>60.6</v>
      </c>
      <c r="D62">
        <v>5.3</v>
      </c>
    </row>
    <row r="63" spans="1:4" x14ac:dyDescent="0.25">
      <c r="A63" t="s">
        <v>1330</v>
      </c>
      <c r="B63">
        <v>60.643000000000001</v>
      </c>
      <c r="C63">
        <v>60.4</v>
      </c>
      <c r="D63">
        <v>5.6</v>
      </c>
    </row>
    <row r="64" spans="1:4" x14ac:dyDescent="0.25">
      <c r="A64" t="s">
        <v>1331</v>
      </c>
      <c r="B64">
        <v>61.655000000000001</v>
      </c>
      <c r="C64">
        <v>59.7</v>
      </c>
      <c r="D64">
        <v>3.5</v>
      </c>
    </row>
    <row r="65" spans="1:4" x14ac:dyDescent="0.25">
      <c r="A65" t="s">
        <v>1332</v>
      </c>
      <c r="B65">
        <v>73.218999999999994</v>
      </c>
      <c r="C65">
        <v>58.4</v>
      </c>
      <c r="D65">
        <v>-2.5</v>
      </c>
    </row>
    <row r="66" spans="1:4" x14ac:dyDescent="0.25">
      <c r="A66" t="s">
        <v>1333</v>
      </c>
      <c r="B66">
        <v>44.698</v>
      </c>
      <c r="C66">
        <v>56.2</v>
      </c>
      <c r="D66">
        <v>-8.6999999999999993</v>
      </c>
    </row>
    <row r="67" spans="1:4" x14ac:dyDescent="0.25">
      <c r="A67" t="s">
        <v>1334</v>
      </c>
      <c r="B67">
        <v>49.875</v>
      </c>
      <c r="C67">
        <v>56.2</v>
      </c>
      <c r="D67">
        <v>-8.8000000000000007</v>
      </c>
    </row>
    <row r="68" spans="1:4" x14ac:dyDescent="0.25">
      <c r="A68" t="s">
        <v>1335</v>
      </c>
      <c r="B68">
        <v>60.171999999999997</v>
      </c>
      <c r="C68">
        <v>56.3</v>
      </c>
      <c r="D68">
        <v>-5.5</v>
      </c>
    </row>
    <row r="69" spans="1:4" x14ac:dyDescent="0.25">
      <c r="A69" t="s">
        <v>1336</v>
      </c>
      <c r="B69">
        <v>60.887999999999998</v>
      </c>
      <c r="C69">
        <v>56.3</v>
      </c>
      <c r="D69">
        <v>-6.2</v>
      </c>
    </row>
    <row r="70" spans="1:4" x14ac:dyDescent="0.25">
      <c r="A70" t="s">
        <v>1337</v>
      </c>
      <c r="B70">
        <v>52.274000000000001</v>
      </c>
      <c r="C70">
        <v>56</v>
      </c>
      <c r="D70">
        <v>-8</v>
      </c>
    </row>
    <row r="71" spans="1:4" x14ac:dyDescent="0.25">
      <c r="A71" t="s">
        <v>1338</v>
      </c>
      <c r="B71">
        <v>41.442999999999998</v>
      </c>
      <c r="C71">
        <v>54.9</v>
      </c>
      <c r="D71">
        <v>-11</v>
      </c>
    </row>
    <row r="72" spans="1:4" x14ac:dyDescent="0.25">
      <c r="A72" t="s">
        <v>1339</v>
      </c>
      <c r="B72">
        <v>45.116999999999997</v>
      </c>
      <c r="C72">
        <v>55.4</v>
      </c>
      <c r="D72">
        <v>-9.4</v>
      </c>
    </row>
    <row r="73" spans="1:4" x14ac:dyDescent="0.25">
      <c r="A73" t="s">
        <v>1340</v>
      </c>
      <c r="B73">
        <v>48.817</v>
      </c>
      <c r="C73">
        <v>54.4</v>
      </c>
      <c r="D73">
        <v>-12.8</v>
      </c>
    </row>
    <row r="74" spans="1:4" x14ac:dyDescent="0.25">
      <c r="A74" t="s">
        <v>1341</v>
      </c>
      <c r="B74">
        <v>58.598999999999997</v>
      </c>
      <c r="C74">
        <v>54.8</v>
      </c>
      <c r="D74">
        <v>-9.6</v>
      </c>
    </row>
    <row r="75" spans="1:4" x14ac:dyDescent="0.25">
      <c r="A75" t="s">
        <v>1342</v>
      </c>
      <c r="B75">
        <v>52.860999999999997</v>
      </c>
      <c r="C75">
        <v>54.1</v>
      </c>
      <c r="D75">
        <v>-10.3</v>
      </c>
    </row>
    <row r="76" spans="1:4" x14ac:dyDescent="0.25">
      <c r="A76" t="s">
        <v>1343</v>
      </c>
      <c r="B76">
        <v>74.546999999999997</v>
      </c>
      <c r="C76">
        <v>55.2</v>
      </c>
      <c r="D76">
        <v>-7.5</v>
      </c>
    </row>
    <row r="77" spans="1:4" x14ac:dyDescent="0.25">
      <c r="A77" t="s">
        <v>1344</v>
      </c>
      <c r="B77">
        <v>54.505000000000003</v>
      </c>
      <c r="C77">
        <v>53.6</v>
      </c>
      <c r="D77">
        <v>-8.1</v>
      </c>
    </row>
    <row r="78" spans="1:4" x14ac:dyDescent="0.25">
      <c r="A78" t="s">
        <v>1345</v>
      </c>
      <c r="B78">
        <v>42.3</v>
      </c>
      <c r="C78">
        <v>53.4</v>
      </c>
      <c r="D78">
        <v>-4.8</v>
      </c>
    </row>
    <row r="79" spans="1:4" x14ac:dyDescent="0.25">
      <c r="A79" t="s">
        <v>1346</v>
      </c>
      <c r="B79">
        <v>65.08</v>
      </c>
      <c r="C79">
        <v>54.7</v>
      </c>
      <c r="D79">
        <v>-2.6</v>
      </c>
    </row>
    <row r="80" spans="1:4" x14ac:dyDescent="0.25">
      <c r="A80" t="s">
        <v>1347</v>
      </c>
      <c r="B80">
        <v>57.186999999999998</v>
      </c>
      <c r="C80">
        <v>54.5</v>
      </c>
      <c r="D80">
        <v>-3.3</v>
      </c>
    </row>
    <row r="81" spans="1:4" x14ac:dyDescent="0.25">
      <c r="A81" t="s">
        <v>1348</v>
      </c>
      <c r="B81">
        <v>71.108000000000004</v>
      </c>
      <c r="C81">
        <v>55.3</v>
      </c>
      <c r="D81">
        <v>-1.7</v>
      </c>
    </row>
    <row r="82" spans="1:4" x14ac:dyDescent="0.25">
      <c r="A82" t="s">
        <v>1349</v>
      </c>
      <c r="B82">
        <v>72.531999999999996</v>
      </c>
      <c r="C82">
        <v>57</v>
      </c>
      <c r="D82">
        <v>1.7</v>
      </c>
    </row>
    <row r="83" spans="1:4" x14ac:dyDescent="0.25">
      <c r="A83" t="s">
        <v>1350</v>
      </c>
      <c r="B83">
        <v>58.427999999999997</v>
      </c>
      <c r="C83">
        <v>58.4</v>
      </c>
      <c r="D83">
        <v>6.4</v>
      </c>
    </row>
    <row r="84" spans="1:4" x14ac:dyDescent="0.25">
      <c r="A84" t="s">
        <v>1351</v>
      </c>
      <c r="B84">
        <v>67.838999999999999</v>
      </c>
      <c r="C84">
        <v>60.3</v>
      </c>
      <c r="D84">
        <v>9</v>
      </c>
    </row>
    <row r="85" spans="1:4" x14ac:dyDescent="0.25">
      <c r="A85" t="s">
        <v>1352</v>
      </c>
      <c r="B85">
        <v>61.19</v>
      </c>
      <c r="C85">
        <v>61.3</v>
      </c>
      <c r="D85">
        <v>12.8</v>
      </c>
    </row>
    <row r="86" spans="1:4" x14ac:dyDescent="0.25">
      <c r="A86" t="s">
        <v>1353</v>
      </c>
      <c r="B86">
        <v>89.611000000000004</v>
      </c>
      <c r="C86">
        <v>63.9</v>
      </c>
      <c r="D86">
        <v>16.7</v>
      </c>
    </row>
    <row r="87" spans="1:4" x14ac:dyDescent="0.25">
      <c r="A87" t="s">
        <v>1354</v>
      </c>
      <c r="B87">
        <v>75.277000000000001</v>
      </c>
      <c r="C87">
        <v>65.8</v>
      </c>
      <c r="D87">
        <v>21.5</v>
      </c>
    </row>
    <row r="88" spans="1:4" x14ac:dyDescent="0.25">
      <c r="A88" t="s">
        <v>1355</v>
      </c>
      <c r="B88">
        <v>83.63</v>
      </c>
      <c r="C88">
        <v>66.599999999999994</v>
      </c>
      <c r="D88">
        <v>20.6</v>
      </c>
    </row>
    <row r="89" spans="1:4" x14ac:dyDescent="0.25">
      <c r="A89" t="s">
        <v>1356</v>
      </c>
      <c r="B89">
        <v>94.058000000000007</v>
      </c>
      <c r="C89">
        <v>69.900000000000006</v>
      </c>
      <c r="D89">
        <v>30.2</v>
      </c>
    </row>
    <row r="90" spans="1:4" x14ac:dyDescent="0.25">
      <c r="A90" t="s">
        <v>1357</v>
      </c>
      <c r="B90">
        <v>90.337999999999994</v>
      </c>
      <c r="C90">
        <v>73.900000000000006</v>
      </c>
      <c r="D90">
        <v>38.200000000000003</v>
      </c>
    </row>
    <row r="91" spans="1:4" x14ac:dyDescent="0.25">
      <c r="A91" t="s">
        <v>1358</v>
      </c>
      <c r="B91">
        <v>99.099000000000004</v>
      </c>
      <c r="C91">
        <v>76.7</v>
      </c>
      <c r="D91">
        <v>40.200000000000003</v>
      </c>
    </row>
    <row r="92" spans="1:4" x14ac:dyDescent="0.25">
      <c r="A92" t="s">
        <v>1359</v>
      </c>
      <c r="B92">
        <v>76.698999999999998</v>
      </c>
      <c r="C92">
        <v>78.3</v>
      </c>
      <c r="D92">
        <v>43.8</v>
      </c>
    </row>
    <row r="93" spans="1:4" x14ac:dyDescent="0.25">
      <c r="A93" t="s">
        <v>1360</v>
      </c>
      <c r="B93">
        <v>90.346000000000004</v>
      </c>
      <c r="C93">
        <v>79.900000000000006</v>
      </c>
      <c r="D93">
        <v>44.5</v>
      </c>
    </row>
    <row r="94" spans="1:4" x14ac:dyDescent="0.25">
      <c r="A94" t="s">
        <v>1361</v>
      </c>
      <c r="B94">
        <v>95.914000000000001</v>
      </c>
      <c r="C94">
        <v>81.900000000000006</v>
      </c>
      <c r="D94">
        <v>43.6</v>
      </c>
    </row>
    <row r="95" spans="1:4" x14ac:dyDescent="0.25">
      <c r="A95" t="s">
        <v>1362</v>
      </c>
      <c r="B95">
        <v>74.073999999999998</v>
      </c>
      <c r="C95">
        <v>83.2</v>
      </c>
      <c r="D95">
        <v>42.4</v>
      </c>
    </row>
    <row r="96" spans="1:4" x14ac:dyDescent="0.25">
      <c r="A96" t="s">
        <v>1363</v>
      </c>
      <c r="B96">
        <v>89.695999999999998</v>
      </c>
      <c r="C96">
        <v>85</v>
      </c>
      <c r="D96">
        <v>40.9</v>
      </c>
    </row>
    <row r="97" spans="1:4" x14ac:dyDescent="0.25">
      <c r="A97" t="s">
        <v>1364</v>
      </c>
      <c r="B97">
        <v>86.864000000000004</v>
      </c>
      <c r="C97">
        <v>87.1</v>
      </c>
      <c r="D97">
        <v>42</v>
      </c>
    </row>
    <row r="98" spans="1:4" x14ac:dyDescent="0.25">
      <c r="A98" t="s">
        <v>1365</v>
      </c>
      <c r="B98">
        <v>86.03</v>
      </c>
      <c r="C98">
        <v>86.8</v>
      </c>
      <c r="D98">
        <v>35.799999999999997</v>
      </c>
    </row>
    <row r="99" spans="1:4" x14ac:dyDescent="0.25">
      <c r="A99" t="s">
        <v>1366</v>
      </c>
      <c r="B99">
        <v>107.864</v>
      </c>
      <c r="C99">
        <v>89.6</v>
      </c>
      <c r="D99">
        <v>36.1</v>
      </c>
    </row>
    <row r="100" spans="1:4" x14ac:dyDescent="0.25">
      <c r="A100" t="s">
        <v>1367</v>
      </c>
      <c r="B100">
        <v>144.35599999999999</v>
      </c>
      <c r="C100">
        <v>94.6</v>
      </c>
      <c r="D100">
        <v>42.2</v>
      </c>
    </row>
    <row r="101" spans="1:4" x14ac:dyDescent="0.25">
      <c r="A101" t="s">
        <v>1368</v>
      </c>
      <c r="B101">
        <v>111.24</v>
      </c>
      <c r="C101">
        <v>96</v>
      </c>
      <c r="D101">
        <v>37.5</v>
      </c>
    </row>
    <row r="102" spans="1:4" x14ac:dyDescent="0.25">
      <c r="A102" t="s">
        <v>1369</v>
      </c>
      <c r="B102">
        <v>71.566000000000003</v>
      </c>
      <c r="C102">
        <v>94.5</v>
      </c>
      <c r="D102">
        <v>27.9</v>
      </c>
    </row>
    <row r="103" spans="1:4" x14ac:dyDescent="0.25">
      <c r="A103" t="s">
        <v>1370</v>
      </c>
      <c r="B103">
        <v>123.714</v>
      </c>
      <c r="C103">
        <v>96.5</v>
      </c>
      <c r="D103">
        <v>25.9</v>
      </c>
    </row>
    <row r="104" spans="1:4" x14ac:dyDescent="0.25">
      <c r="A104" t="s">
        <v>1371</v>
      </c>
      <c r="B104">
        <v>97.58</v>
      </c>
      <c r="C104">
        <v>98.3</v>
      </c>
      <c r="D104">
        <v>25.5</v>
      </c>
    </row>
    <row r="105" spans="1:4" x14ac:dyDescent="0.25">
      <c r="A105" t="s">
        <v>1372</v>
      </c>
      <c r="B105">
        <v>79.161000000000001</v>
      </c>
      <c r="C105">
        <v>97.3</v>
      </c>
      <c r="D105">
        <v>21.8</v>
      </c>
    </row>
    <row r="106" spans="1:4" x14ac:dyDescent="0.25">
      <c r="A106" t="s">
        <v>1373</v>
      </c>
      <c r="B106">
        <v>86.391999999999996</v>
      </c>
      <c r="C106">
        <v>96.5</v>
      </c>
      <c r="D106">
        <v>17.899999999999999</v>
      </c>
    </row>
    <row r="107" spans="1:4" x14ac:dyDescent="0.25">
      <c r="A107" t="s">
        <v>1374</v>
      </c>
      <c r="B107">
        <v>71.89</v>
      </c>
      <c r="C107">
        <v>96.4</v>
      </c>
      <c r="D107">
        <v>15.9</v>
      </c>
    </row>
    <row r="108" spans="1:4" x14ac:dyDescent="0.25">
      <c r="A108" t="s">
        <v>1375</v>
      </c>
      <c r="B108">
        <v>79.944000000000003</v>
      </c>
      <c r="C108">
        <v>95.6</v>
      </c>
      <c r="D108">
        <v>12.4</v>
      </c>
    </row>
    <row r="109" spans="1:4" x14ac:dyDescent="0.25">
      <c r="A109" t="s">
        <v>1376</v>
      </c>
      <c r="B109">
        <v>93.731999999999999</v>
      </c>
      <c r="C109">
        <v>96.1</v>
      </c>
      <c r="D109">
        <v>10.3</v>
      </c>
    </row>
    <row r="110" spans="1:4" x14ac:dyDescent="0.25">
      <c r="A110" t="s">
        <v>1377</v>
      </c>
      <c r="B110">
        <v>107.256</v>
      </c>
      <c r="C110">
        <v>97.9</v>
      </c>
      <c r="D110">
        <v>12.7</v>
      </c>
    </row>
    <row r="111" spans="1:4" x14ac:dyDescent="0.25">
      <c r="A111" t="s">
        <v>1378</v>
      </c>
      <c r="B111">
        <v>122.706</v>
      </c>
      <c r="C111">
        <v>99.1</v>
      </c>
      <c r="D111">
        <v>10.7</v>
      </c>
    </row>
    <row r="112" spans="1:4" x14ac:dyDescent="0.25">
      <c r="A112" t="s">
        <v>1379</v>
      </c>
      <c r="B112">
        <v>91.742999999999995</v>
      </c>
      <c r="C112">
        <v>94.7</v>
      </c>
      <c r="D112">
        <v>0.1</v>
      </c>
    </row>
    <row r="113" spans="1:4" x14ac:dyDescent="0.25">
      <c r="A113" t="s">
        <v>1380</v>
      </c>
      <c r="B113">
        <v>94.122</v>
      </c>
      <c r="C113">
        <v>93.3</v>
      </c>
      <c r="D113">
        <v>-2.8</v>
      </c>
    </row>
    <row r="114" spans="1:4" x14ac:dyDescent="0.25">
      <c r="A114" t="s">
        <v>1381</v>
      </c>
      <c r="B114">
        <v>98.769000000000005</v>
      </c>
      <c r="C114">
        <v>95.6</v>
      </c>
      <c r="D114">
        <v>1.2</v>
      </c>
    </row>
    <row r="115" spans="1:4" x14ac:dyDescent="0.25">
      <c r="A115" t="s">
        <v>1382</v>
      </c>
      <c r="B115">
        <v>127.746</v>
      </c>
      <c r="C115">
        <v>95.9</v>
      </c>
      <c r="D115">
        <v>-0.6</v>
      </c>
    </row>
    <row r="116" spans="1:4" x14ac:dyDescent="0.25">
      <c r="A116" t="s">
        <v>1383</v>
      </c>
      <c r="B116">
        <v>144.803</v>
      </c>
      <c r="C116">
        <v>99.9</v>
      </c>
      <c r="D116">
        <v>1.6</v>
      </c>
    </row>
    <row r="117" spans="1:4" x14ac:dyDescent="0.25">
      <c r="A117" t="s">
        <v>1384</v>
      </c>
      <c r="B117">
        <v>102.76</v>
      </c>
      <c r="C117">
        <v>101.8</v>
      </c>
      <c r="D117">
        <v>4.5999999999999996</v>
      </c>
    </row>
    <row r="118" spans="1:4" x14ac:dyDescent="0.25">
      <c r="A118" t="s">
        <v>1385</v>
      </c>
      <c r="B118">
        <v>121.651</v>
      </c>
      <c r="C118">
        <v>104.8</v>
      </c>
      <c r="D118">
        <v>8.5</v>
      </c>
    </row>
    <row r="119" spans="1:4" x14ac:dyDescent="0.25">
      <c r="A119" t="s">
        <v>1386</v>
      </c>
      <c r="B119">
        <v>89.888999999999996</v>
      </c>
      <c r="C119">
        <v>106.3</v>
      </c>
      <c r="D119">
        <v>10.3</v>
      </c>
    </row>
    <row r="120" spans="1:4" x14ac:dyDescent="0.25">
      <c r="A120" t="s">
        <v>1387</v>
      </c>
      <c r="B120">
        <v>113.05500000000001</v>
      </c>
      <c r="C120">
        <v>109</v>
      </c>
      <c r="D120">
        <v>14.1</v>
      </c>
    </row>
    <row r="121" spans="1:4" x14ac:dyDescent="0.25">
      <c r="A121" t="s">
        <v>1388</v>
      </c>
      <c r="B121">
        <v>105.425</v>
      </c>
      <c r="C121">
        <v>110</v>
      </c>
      <c r="D121">
        <v>14.4</v>
      </c>
    </row>
    <row r="122" spans="1:4" x14ac:dyDescent="0.25">
      <c r="A122" t="s">
        <v>1389</v>
      </c>
      <c r="B122">
        <v>122.559</v>
      </c>
      <c r="C122">
        <v>111.3</v>
      </c>
      <c r="D122">
        <v>13.7</v>
      </c>
    </row>
    <row r="123" spans="1:4" x14ac:dyDescent="0.25">
      <c r="A123" t="s">
        <v>1390</v>
      </c>
      <c r="B123">
        <v>118.83799999999999</v>
      </c>
      <c r="C123">
        <v>110.9</v>
      </c>
      <c r="D123">
        <v>11.9</v>
      </c>
    </row>
    <row r="124" spans="1:4" x14ac:dyDescent="0.25">
      <c r="A124" t="s">
        <v>1391</v>
      </c>
      <c r="B124">
        <v>91.786000000000001</v>
      </c>
      <c r="C124">
        <v>111</v>
      </c>
      <c r="D124">
        <v>17.100000000000001</v>
      </c>
    </row>
    <row r="125" spans="1:4" x14ac:dyDescent="0.25">
      <c r="A125" t="s">
        <v>1392</v>
      </c>
      <c r="B125">
        <v>128.12200000000001</v>
      </c>
      <c r="C125">
        <v>113.8</v>
      </c>
      <c r="D125">
        <v>21.9</v>
      </c>
    </row>
    <row r="126" spans="1:4" x14ac:dyDescent="0.25">
      <c r="A126" t="s">
        <v>1393</v>
      </c>
      <c r="B126">
        <v>97.781999999999996</v>
      </c>
      <c r="C126">
        <v>113.7</v>
      </c>
      <c r="D126">
        <v>19</v>
      </c>
    </row>
    <row r="127" spans="1:4" x14ac:dyDescent="0.25">
      <c r="A127" t="s">
        <v>1394</v>
      </c>
      <c r="B127">
        <v>103.489</v>
      </c>
      <c r="C127">
        <v>111.7</v>
      </c>
      <c r="D127">
        <v>16.399999999999999</v>
      </c>
    </row>
    <row r="128" spans="1:4" x14ac:dyDescent="0.25">
      <c r="A128" t="s">
        <v>1395</v>
      </c>
      <c r="B128">
        <v>81.325999999999993</v>
      </c>
      <c r="C128">
        <v>106.4</v>
      </c>
      <c r="D128">
        <v>6.5</v>
      </c>
    </row>
    <row r="129" spans="1:4" x14ac:dyDescent="0.25">
      <c r="A129" t="s">
        <v>1396</v>
      </c>
      <c r="B129">
        <v>101.63500000000001</v>
      </c>
      <c r="C129">
        <v>106.3</v>
      </c>
      <c r="D129">
        <v>4.4000000000000004</v>
      </c>
    </row>
    <row r="130" spans="1:4" x14ac:dyDescent="0.25">
      <c r="A130" t="s">
        <v>1397</v>
      </c>
      <c r="B130">
        <v>114.81399999999999</v>
      </c>
      <c r="C130">
        <v>105.7</v>
      </c>
      <c r="D130">
        <v>0.9</v>
      </c>
    </row>
    <row r="131" spans="1:4" x14ac:dyDescent="0.25">
      <c r="A131" t="s">
        <v>1398</v>
      </c>
      <c r="B131">
        <v>97.994</v>
      </c>
      <c r="C131">
        <v>106.4</v>
      </c>
      <c r="D131">
        <v>0.1</v>
      </c>
    </row>
    <row r="132" spans="1:4" x14ac:dyDescent="0.25">
      <c r="A132" t="s">
        <v>1399</v>
      </c>
      <c r="B132">
        <v>84.465999999999994</v>
      </c>
      <c r="C132">
        <v>104</v>
      </c>
      <c r="D132">
        <v>-4.5999999999999996</v>
      </c>
    </row>
    <row r="133" spans="1:4" x14ac:dyDescent="0.25">
      <c r="A133" t="s">
        <v>1400</v>
      </c>
      <c r="B133">
        <v>100.711</v>
      </c>
      <c r="C133">
        <v>103.6</v>
      </c>
      <c r="D133">
        <v>-5.8</v>
      </c>
    </row>
    <row r="134" spans="1:4" x14ac:dyDescent="0.25">
      <c r="A134" t="s">
        <v>1401</v>
      </c>
      <c r="B134">
        <v>145.99100000000001</v>
      </c>
      <c r="C134">
        <v>105.6</v>
      </c>
      <c r="D134">
        <v>-5.0999999999999996</v>
      </c>
    </row>
    <row r="135" spans="1:4" x14ac:dyDescent="0.25">
      <c r="A135" t="s">
        <v>1402</v>
      </c>
      <c r="B135">
        <v>157.29900000000001</v>
      </c>
      <c r="C135">
        <v>108.8</v>
      </c>
      <c r="D135">
        <v>-1.9</v>
      </c>
    </row>
    <row r="136" spans="1:4" x14ac:dyDescent="0.25">
      <c r="A136" t="s">
        <v>1403</v>
      </c>
      <c r="B136">
        <v>106.90900000000001</v>
      </c>
      <c r="C136">
        <v>110</v>
      </c>
      <c r="D136">
        <v>-0.8</v>
      </c>
    </row>
    <row r="137" spans="1:4" x14ac:dyDescent="0.25">
      <c r="A137" t="s">
        <v>1404</v>
      </c>
      <c r="B137">
        <v>112.572</v>
      </c>
      <c r="C137">
        <v>108.7</v>
      </c>
      <c r="D137">
        <v>-4.4000000000000004</v>
      </c>
    </row>
    <row r="138" spans="1:4" x14ac:dyDescent="0.25">
      <c r="A138" t="s">
        <v>1405</v>
      </c>
      <c r="B138">
        <v>102.077</v>
      </c>
      <c r="C138">
        <v>109.1</v>
      </c>
      <c r="D138">
        <v>-4</v>
      </c>
    </row>
    <row r="139" spans="1:4" x14ac:dyDescent="0.25">
      <c r="A139" t="s">
        <v>1406</v>
      </c>
      <c r="B139">
        <v>125.57</v>
      </c>
      <c r="C139">
        <v>110.9</v>
      </c>
      <c r="D139">
        <v>-0.7</v>
      </c>
    </row>
    <row r="140" spans="1:4" x14ac:dyDescent="0.25">
      <c r="A140" t="s">
        <v>1407</v>
      </c>
      <c r="B140">
        <v>155.36799999999999</v>
      </c>
      <c r="C140">
        <v>117.1</v>
      </c>
      <c r="D140">
        <v>10.1</v>
      </c>
    </row>
    <row r="141" spans="1:4" x14ac:dyDescent="0.25">
      <c r="A141" t="s">
        <v>1408</v>
      </c>
      <c r="B141">
        <v>122.642</v>
      </c>
      <c r="C141">
        <v>118.9</v>
      </c>
      <c r="D141">
        <v>11.8</v>
      </c>
    </row>
    <row r="142" spans="1:4" x14ac:dyDescent="0.25">
      <c r="A142" t="s">
        <v>1409</v>
      </c>
      <c r="B142">
        <v>140.899</v>
      </c>
      <c r="C142">
        <v>121</v>
      </c>
      <c r="D142">
        <v>14.5</v>
      </c>
    </row>
    <row r="143" spans="1:4" x14ac:dyDescent="0.25">
      <c r="A143" t="s">
        <v>1410</v>
      </c>
      <c r="B143">
        <v>104.946</v>
      </c>
      <c r="C143">
        <v>121.6</v>
      </c>
      <c r="D143">
        <v>14.3</v>
      </c>
    </row>
    <row r="144" spans="1:4" x14ac:dyDescent="0.25">
      <c r="A144" t="s">
        <v>1411</v>
      </c>
      <c r="B144">
        <v>104.73699999999999</v>
      </c>
      <c r="C144">
        <v>123.3</v>
      </c>
      <c r="D144">
        <v>18.5</v>
      </c>
    </row>
    <row r="145" spans="1:4" x14ac:dyDescent="0.25">
      <c r="A145" t="s">
        <v>1412</v>
      </c>
      <c r="B145">
        <v>120.608</v>
      </c>
      <c r="C145">
        <v>125</v>
      </c>
      <c r="D145">
        <v>20.6</v>
      </c>
    </row>
    <row r="146" spans="1:4" x14ac:dyDescent="0.25">
      <c r="A146" t="s">
        <v>1413</v>
      </c>
      <c r="B146">
        <v>127.544</v>
      </c>
      <c r="C146">
        <v>123.4</v>
      </c>
      <c r="D146">
        <v>16.899999999999999</v>
      </c>
    </row>
    <row r="147" spans="1:4" x14ac:dyDescent="0.25">
      <c r="A147" t="s">
        <v>1414</v>
      </c>
      <c r="B147">
        <v>164.726</v>
      </c>
      <c r="C147">
        <v>124</v>
      </c>
      <c r="D147">
        <v>14</v>
      </c>
    </row>
    <row r="148" spans="1:4" x14ac:dyDescent="0.25">
      <c r="A148" t="s">
        <v>1415</v>
      </c>
      <c r="B148">
        <v>137.54</v>
      </c>
      <c r="C148">
        <v>126.6</v>
      </c>
      <c r="D148">
        <v>15</v>
      </c>
    </row>
    <row r="149" spans="1:4" x14ac:dyDescent="0.25">
      <c r="A149" t="s">
        <v>1416</v>
      </c>
      <c r="B149">
        <v>140.04499999999999</v>
      </c>
      <c r="C149">
        <v>128.9</v>
      </c>
      <c r="D149">
        <v>18.5</v>
      </c>
    </row>
    <row r="150" spans="1:4" x14ac:dyDescent="0.25">
      <c r="A150" t="s">
        <v>1417</v>
      </c>
      <c r="B150">
        <v>143.024</v>
      </c>
      <c r="C150">
        <v>132.30000000000001</v>
      </c>
      <c r="D150">
        <v>21.3</v>
      </c>
    </row>
    <row r="151" spans="1:4" x14ac:dyDescent="0.25">
      <c r="A151" t="s">
        <v>1418</v>
      </c>
      <c r="B151">
        <v>160.82599999999999</v>
      </c>
      <c r="C151">
        <v>135.19999999999999</v>
      </c>
      <c r="D151">
        <v>21.9</v>
      </c>
    </row>
    <row r="152" spans="1:4" x14ac:dyDescent="0.25">
      <c r="A152" t="s">
        <v>1419</v>
      </c>
      <c r="B152">
        <v>184.6</v>
      </c>
      <c r="C152">
        <v>137.69999999999999</v>
      </c>
      <c r="D152">
        <v>17.600000000000001</v>
      </c>
    </row>
    <row r="153" spans="1:4" x14ac:dyDescent="0.25">
      <c r="A153" t="s">
        <v>1420</v>
      </c>
      <c r="B153">
        <v>169.548</v>
      </c>
      <c r="C153">
        <v>141.6</v>
      </c>
      <c r="D153">
        <v>19.100000000000001</v>
      </c>
    </row>
    <row r="154" spans="1:4" x14ac:dyDescent="0.25">
      <c r="A154" t="s">
        <v>1421</v>
      </c>
      <c r="B154">
        <v>121.744</v>
      </c>
      <c r="C154">
        <v>140</v>
      </c>
      <c r="D154">
        <v>15.7</v>
      </c>
    </row>
    <row r="155" spans="1:4" x14ac:dyDescent="0.25">
      <c r="A155" t="s">
        <v>1422</v>
      </c>
      <c r="B155">
        <v>135.791</v>
      </c>
      <c r="C155">
        <v>142.6</v>
      </c>
      <c r="D155">
        <v>17.2</v>
      </c>
    </row>
    <row r="156" spans="1:4" x14ac:dyDescent="0.25">
      <c r="A156" t="s">
        <v>1423</v>
      </c>
      <c r="B156">
        <v>125.062</v>
      </c>
      <c r="C156">
        <v>144.30000000000001</v>
      </c>
      <c r="D156">
        <v>17</v>
      </c>
    </row>
    <row r="157" spans="1:4" x14ac:dyDescent="0.25">
      <c r="A157" t="s">
        <v>1424</v>
      </c>
      <c r="B157">
        <v>125.27500000000001</v>
      </c>
      <c r="C157">
        <v>144.6</v>
      </c>
      <c r="D157">
        <v>15.7</v>
      </c>
    </row>
    <row r="158" spans="1:4" x14ac:dyDescent="0.25">
      <c r="A158" t="s">
        <v>1425</v>
      </c>
      <c r="B158">
        <v>146.23099999999999</v>
      </c>
      <c r="C158">
        <v>146.19999999999999</v>
      </c>
      <c r="D158">
        <v>18.399999999999999</v>
      </c>
    </row>
    <row r="159" spans="1:4" x14ac:dyDescent="0.25">
      <c r="A159" t="s">
        <v>1426</v>
      </c>
      <c r="B159">
        <v>143.91499999999999</v>
      </c>
      <c r="C159">
        <v>144.5</v>
      </c>
      <c r="D159">
        <v>16.5</v>
      </c>
    </row>
    <row r="160" spans="1:4" x14ac:dyDescent="0.25">
      <c r="A160" t="s">
        <v>1427</v>
      </c>
      <c r="B160">
        <v>129.60300000000001</v>
      </c>
      <c r="C160">
        <v>143.80000000000001</v>
      </c>
      <c r="D160">
        <v>13.6</v>
      </c>
    </row>
    <row r="161" spans="1:4" x14ac:dyDescent="0.25">
      <c r="A161" t="s">
        <v>1428</v>
      </c>
      <c r="B161">
        <v>214.25200000000001</v>
      </c>
      <c r="C161">
        <v>150</v>
      </c>
      <c r="D161">
        <v>16.399999999999999</v>
      </c>
    </row>
    <row r="162" spans="1:4" x14ac:dyDescent="0.25">
      <c r="A162" t="s">
        <v>1429</v>
      </c>
      <c r="B162">
        <v>129.232</v>
      </c>
      <c r="C162">
        <v>148.80000000000001</v>
      </c>
      <c r="D162">
        <v>12.5</v>
      </c>
    </row>
    <row r="163" spans="1:4" x14ac:dyDescent="0.25">
      <c r="A163" t="s">
        <v>1430</v>
      </c>
      <c r="B163">
        <v>155.08799999999999</v>
      </c>
      <c r="C163">
        <v>148.4</v>
      </c>
      <c r="D163">
        <v>9.6999999999999993</v>
      </c>
    </row>
    <row r="164" spans="1:4" x14ac:dyDescent="0.25">
      <c r="A164" t="s">
        <v>1431</v>
      </c>
      <c r="B164">
        <v>193.721</v>
      </c>
      <c r="C164">
        <v>149.1</v>
      </c>
      <c r="D164">
        <v>8.3000000000000007</v>
      </c>
    </row>
    <row r="165" spans="1:4" x14ac:dyDescent="0.25">
      <c r="A165" t="s">
        <v>1432</v>
      </c>
      <c r="B165">
        <v>155.167</v>
      </c>
      <c r="C165">
        <v>147.9</v>
      </c>
      <c r="D165">
        <v>4.5</v>
      </c>
    </row>
    <row r="166" spans="1:4" x14ac:dyDescent="0.25">
      <c r="A166" t="s">
        <v>1433</v>
      </c>
      <c r="B166">
        <v>115.24299999999999</v>
      </c>
      <c r="C166">
        <v>147.4</v>
      </c>
      <c r="D166">
        <v>5.3</v>
      </c>
    </row>
    <row r="167" spans="1:4" x14ac:dyDescent="0.25">
      <c r="A167" t="s">
        <v>1434</v>
      </c>
      <c r="B167">
        <v>114.732</v>
      </c>
      <c r="C167">
        <v>145.6</v>
      </c>
      <c r="D167">
        <v>2.2000000000000002</v>
      </c>
    </row>
    <row r="168" spans="1:4" x14ac:dyDescent="0.25">
      <c r="A168" t="s">
        <v>1435</v>
      </c>
      <c r="B168">
        <v>112.88</v>
      </c>
      <c r="C168">
        <v>144.6</v>
      </c>
      <c r="D168">
        <v>0.2</v>
      </c>
    </row>
    <row r="169" spans="1:4" x14ac:dyDescent="0.25">
      <c r="A169" t="s">
        <v>1436</v>
      </c>
      <c r="B169">
        <v>186.745</v>
      </c>
      <c r="C169">
        <v>149.69999999999999</v>
      </c>
      <c r="D169">
        <v>3.5</v>
      </c>
    </row>
    <row r="170" spans="1:4" x14ac:dyDescent="0.25">
      <c r="A170" t="s">
        <v>1437</v>
      </c>
      <c r="B170">
        <v>155.417</v>
      </c>
      <c r="C170">
        <v>150.5</v>
      </c>
      <c r="D170">
        <v>2.9</v>
      </c>
    </row>
    <row r="171" spans="1:4" x14ac:dyDescent="0.25">
      <c r="A171" t="s">
        <v>1438</v>
      </c>
      <c r="B171">
        <v>156.44900000000001</v>
      </c>
      <c r="C171">
        <v>151.5</v>
      </c>
      <c r="D171">
        <v>4.9000000000000004</v>
      </c>
    </row>
    <row r="172" spans="1:4" x14ac:dyDescent="0.25">
      <c r="A172" t="s">
        <v>1439</v>
      </c>
      <c r="B172">
        <v>169.386</v>
      </c>
      <c r="C172">
        <v>154.9</v>
      </c>
      <c r="D172">
        <v>7.7</v>
      </c>
    </row>
    <row r="173" spans="1:4" x14ac:dyDescent="0.25">
      <c r="A173" t="s">
        <v>1440</v>
      </c>
      <c r="B173">
        <v>169.17599999999999</v>
      </c>
      <c r="C173">
        <v>151.1</v>
      </c>
      <c r="D173">
        <v>0.7</v>
      </c>
    </row>
    <row r="174" spans="1:4" x14ac:dyDescent="0.25">
      <c r="A174" t="s">
        <v>1441</v>
      </c>
      <c r="B174">
        <v>147.643</v>
      </c>
      <c r="C174">
        <v>152.6</v>
      </c>
      <c r="D174">
        <v>2.6</v>
      </c>
    </row>
    <row r="175" spans="1:4" x14ac:dyDescent="0.25">
      <c r="A175" t="s">
        <v>1442</v>
      </c>
      <c r="B175">
        <v>171.488</v>
      </c>
      <c r="C175">
        <v>154</v>
      </c>
      <c r="D175">
        <v>3.8</v>
      </c>
    </row>
    <row r="176" spans="1:4" x14ac:dyDescent="0.25">
      <c r="A176" t="s">
        <v>1443</v>
      </c>
      <c r="B176">
        <v>179.22900000000001</v>
      </c>
      <c r="C176">
        <v>152.80000000000001</v>
      </c>
      <c r="D176">
        <v>2.5</v>
      </c>
    </row>
    <row r="177" spans="1:4" x14ac:dyDescent="0.25">
      <c r="A177" t="s">
        <v>1444</v>
      </c>
      <c r="B177">
        <v>165.499</v>
      </c>
      <c r="C177">
        <v>153.69999999999999</v>
      </c>
      <c r="D177">
        <v>3.9</v>
      </c>
    </row>
    <row r="178" spans="1:4" x14ac:dyDescent="0.25">
      <c r="A178" t="s">
        <v>1445</v>
      </c>
      <c r="B178">
        <v>171.42500000000001</v>
      </c>
      <c r="C178">
        <v>158.30000000000001</v>
      </c>
      <c r="D178">
        <v>7.4</v>
      </c>
    </row>
    <row r="179" spans="1:4" x14ac:dyDescent="0.25">
      <c r="A179" t="s">
        <v>1446</v>
      </c>
      <c r="B179">
        <v>161.30199999999999</v>
      </c>
      <c r="C179">
        <v>162.19999999999999</v>
      </c>
      <c r="D179">
        <v>11.4</v>
      </c>
    </row>
    <row r="180" spans="1:4" x14ac:dyDescent="0.25">
      <c r="A180" t="s">
        <v>1447</v>
      </c>
      <c r="B180">
        <v>130.86099999999999</v>
      </c>
      <c r="C180">
        <v>163.69999999999999</v>
      </c>
      <c r="D180">
        <v>13.2</v>
      </c>
    </row>
    <row r="181" spans="1:4" x14ac:dyDescent="0.25">
      <c r="A181" t="s">
        <v>1448</v>
      </c>
      <c r="B181">
        <v>135.58699999999999</v>
      </c>
      <c r="C181">
        <v>159.5</v>
      </c>
      <c r="D181">
        <v>6.5</v>
      </c>
    </row>
    <row r="182" spans="1:4" x14ac:dyDescent="0.25">
      <c r="A182" t="s">
        <v>1449</v>
      </c>
      <c r="B182">
        <v>169.57900000000001</v>
      </c>
      <c r="C182">
        <v>160.6</v>
      </c>
      <c r="D182">
        <v>6.7</v>
      </c>
    </row>
    <row r="183" spans="1:4" x14ac:dyDescent="0.25">
      <c r="A183" t="s">
        <v>1450</v>
      </c>
      <c r="B183">
        <v>180.35400000000001</v>
      </c>
      <c r="C183">
        <v>162.6</v>
      </c>
      <c r="D183">
        <v>7.3</v>
      </c>
    </row>
    <row r="184" spans="1:4" x14ac:dyDescent="0.25">
      <c r="A184" t="s">
        <v>1451</v>
      </c>
      <c r="B184">
        <v>177.79599999999999</v>
      </c>
      <c r="C184">
        <v>163.30000000000001</v>
      </c>
      <c r="D184">
        <v>5.5</v>
      </c>
    </row>
    <row r="185" spans="1:4" x14ac:dyDescent="0.25">
      <c r="A185" t="s">
        <v>1452</v>
      </c>
      <c r="B185">
        <v>147.42099999999999</v>
      </c>
      <c r="C185">
        <v>161.5</v>
      </c>
      <c r="D185">
        <v>6.9</v>
      </c>
    </row>
    <row r="186" spans="1:4" x14ac:dyDescent="0.25">
      <c r="A186" t="s">
        <v>1453</v>
      </c>
      <c r="B186">
        <v>139.91900000000001</v>
      </c>
      <c r="C186">
        <v>160.9</v>
      </c>
      <c r="D186">
        <v>5.4</v>
      </c>
    </row>
    <row r="187" spans="1:4" x14ac:dyDescent="0.25">
      <c r="A187" t="s">
        <v>1454</v>
      </c>
      <c r="B187">
        <v>145.80500000000001</v>
      </c>
      <c r="C187">
        <v>158.69999999999999</v>
      </c>
      <c r="D187">
        <v>3.1</v>
      </c>
    </row>
    <row r="188" spans="1:4" x14ac:dyDescent="0.25">
      <c r="A188" t="s">
        <v>1455</v>
      </c>
      <c r="B188">
        <v>176.66300000000001</v>
      </c>
      <c r="C188">
        <v>158.5</v>
      </c>
      <c r="D188">
        <v>3.7</v>
      </c>
    </row>
    <row r="189" spans="1:4" x14ac:dyDescent="0.25">
      <c r="A189" t="s">
        <v>1456</v>
      </c>
      <c r="B189">
        <v>200.73</v>
      </c>
      <c r="C189">
        <v>161.5</v>
      </c>
      <c r="D189">
        <v>5.0999999999999996</v>
      </c>
    </row>
    <row r="190" spans="1:4" x14ac:dyDescent="0.25">
      <c r="A190" t="s">
        <v>1457</v>
      </c>
      <c r="B190">
        <v>167.26900000000001</v>
      </c>
      <c r="C190">
        <v>161.1</v>
      </c>
      <c r="D190">
        <v>1.7</v>
      </c>
    </row>
    <row r="191" spans="1:4" x14ac:dyDescent="0.25">
      <c r="A191" t="s">
        <v>1458</v>
      </c>
      <c r="B191">
        <v>153.36799999999999</v>
      </c>
      <c r="C191">
        <v>160.4</v>
      </c>
      <c r="D191">
        <v>-1.1000000000000001</v>
      </c>
    </row>
    <row r="192" spans="1:4" x14ac:dyDescent="0.25">
      <c r="A192" t="s">
        <v>1459</v>
      </c>
      <c r="B192">
        <v>151.34</v>
      </c>
      <c r="C192">
        <v>162.19999999999999</v>
      </c>
      <c r="D192">
        <v>-1</v>
      </c>
    </row>
    <row r="193" spans="1:4" x14ac:dyDescent="0.25">
      <c r="A193" t="s">
        <v>1460</v>
      </c>
      <c r="B193">
        <v>110.944</v>
      </c>
      <c r="C193">
        <v>160.1</v>
      </c>
      <c r="D193">
        <v>0.4</v>
      </c>
    </row>
    <row r="194" spans="1:4" x14ac:dyDescent="0.25">
      <c r="A194" t="s">
        <v>1461</v>
      </c>
      <c r="B194">
        <v>302.97399999999999</v>
      </c>
      <c r="C194">
        <v>171.2</v>
      </c>
      <c r="D194">
        <v>6.6</v>
      </c>
    </row>
    <row r="195" spans="1:4" x14ac:dyDescent="0.25">
      <c r="A195" t="s">
        <v>1462</v>
      </c>
      <c r="B195">
        <v>198.624</v>
      </c>
      <c r="C195">
        <v>172.7</v>
      </c>
      <c r="D195">
        <v>6.2</v>
      </c>
    </row>
    <row r="196" spans="1:4" x14ac:dyDescent="0.25">
      <c r="A196" t="s">
        <v>1463</v>
      </c>
      <c r="B196">
        <v>156.45400000000001</v>
      </c>
      <c r="C196">
        <v>171</v>
      </c>
      <c r="D196">
        <v>4.7</v>
      </c>
    </row>
    <row r="197" spans="1:4" x14ac:dyDescent="0.25">
      <c r="A197" t="s">
        <v>1464</v>
      </c>
      <c r="B197">
        <v>115.166</v>
      </c>
      <c r="C197">
        <v>168.3</v>
      </c>
      <c r="D197">
        <v>4.2</v>
      </c>
    </row>
    <row r="198" spans="1:4" x14ac:dyDescent="0.25">
      <c r="A198" t="s">
        <v>1465</v>
      </c>
      <c r="B198">
        <v>73.980999999999995</v>
      </c>
      <c r="C198">
        <v>162.80000000000001</v>
      </c>
      <c r="D198">
        <v>1.2</v>
      </c>
    </row>
    <row r="199" spans="1:4" x14ac:dyDescent="0.25">
      <c r="A199" t="s">
        <v>1466</v>
      </c>
      <c r="B199">
        <v>118.438</v>
      </c>
      <c r="C199">
        <v>160.5</v>
      </c>
      <c r="D199">
        <v>1.1000000000000001</v>
      </c>
    </row>
    <row r="200" spans="1:4" x14ac:dyDescent="0.25">
      <c r="A200" t="s">
        <v>1467</v>
      </c>
      <c r="B200">
        <v>167.58799999999999</v>
      </c>
      <c r="C200">
        <v>159.69999999999999</v>
      </c>
      <c r="D200">
        <v>0.8</v>
      </c>
    </row>
    <row r="201" spans="1:4" x14ac:dyDescent="0.25">
      <c r="A201" t="s">
        <v>1468</v>
      </c>
      <c r="B201">
        <v>193.65899999999999</v>
      </c>
      <c r="C201">
        <v>159.19999999999999</v>
      </c>
      <c r="D201">
        <v>-1.4</v>
      </c>
    </row>
    <row r="202" spans="1:4" x14ac:dyDescent="0.25">
      <c r="A202" t="s">
        <v>1469</v>
      </c>
      <c r="B202">
        <v>140.453</v>
      </c>
      <c r="C202">
        <v>156.9</v>
      </c>
      <c r="D202">
        <v>-2.6</v>
      </c>
    </row>
    <row r="203" spans="1:4" x14ac:dyDescent="0.25">
      <c r="A203" t="s">
        <v>1470</v>
      </c>
      <c r="B203">
        <v>141.727</v>
      </c>
      <c r="C203">
        <v>155.9</v>
      </c>
      <c r="D203">
        <v>-2.8</v>
      </c>
    </row>
    <row r="204" spans="1:4" x14ac:dyDescent="0.25">
      <c r="A204" t="s">
        <v>1471</v>
      </c>
      <c r="B204">
        <v>144.822</v>
      </c>
      <c r="C204">
        <v>155.4</v>
      </c>
      <c r="D204">
        <v>-4.2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140"/>
  <sheetViews>
    <sheetView zoomScaleNormal="100" workbookViewId="0"/>
  </sheetViews>
  <sheetFormatPr defaultColWidth="8.85546875" defaultRowHeight="15" x14ac:dyDescent="0.25"/>
  <cols>
    <col min="1" max="12" width="14" customWidth="1"/>
  </cols>
  <sheetData>
    <row r="1" spans="1:14" ht="16.5" customHeight="1" x14ac:dyDescent="0.25">
      <c r="A1" s="65" t="s">
        <v>1501</v>
      </c>
      <c r="N1" s="16" t="s">
        <v>120</v>
      </c>
    </row>
    <row r="2" spans="1:14" x14ac:dyDescent="0.25">
      <c r="A2" s="21" t="s">
        <v>1502</v>
      </c>
      <c r="N2" s="18" t="s">
        <v>121</v>
      </c>
    </row>
    <row r="3" spans="1:14" x14ac:dyDescent="0.25">
      <c r="N3" s="21" t="s">
        <v>1503</v>
      </c>
    </row>
    <row r="5" spans="1:14" ht="60.75" customHeight="1" x14ac:dyDescent="0.25">
      <c r="A5" s="171" t="s">
        <v>1088</v>
      </c>
      <c r="B5" s="171" t="s">
        <v>1504</v>
      </c>
      <c r="C5" s="171" t="s">
        <v>1505</v>
      </c>
      <c r="D5" s="171" t="s">
        <v>1506</v>
      </c>
      <c r="E5" s="171" t="s">
        <v>1507</v>
      </c>
      <c r="F5" s="171" t="s">
        <v>1508</v>
      </c>
      <c r="G5" s="171" t="s">
        <v>1509</v>
      </c>
      <c r="H5" s="171" t="s">
        <v>1510</v>
      </c>
      <c r="I5" s="171" t="s">
        <v>1511</v>
      </c>
      <c r="J5" s="171" t="s">
        <v>1512</v>
      </c>
      <c r="K5" s="171" t="s">
        <v>1513</v>
      </c>
      <c r="L5" s="171" t="s">
        <v>1514</v>
      </c>
    </row>
    <row r="6" spans="1:14" x14ac:dyDescent="0.25">
      <c r="A6" t="s">
        <v>1515</v>
      </c>
      <c r="B6">
        <v>194292.3</v>
      </c>
      <c r="C6">
        <v>167594.4</v>
      </c>
      <c r="D6">
        <v>85.6</v>
      </c>
      <c r="E6">
        <v>62</v>
      </c>
      <c r="F6">
        <v>1.0142</v>
      </c>
      <c r="G6">
        <v>230.21</v>
      </c>
      <c r="H6">
        <v>198.57</v>
      </c>
    </row>
    <row r="7" spans="1:14" x14ac:dyDescent="0.25">
      <c r="A7" t="s">
        <v>1516</v>
      </c>
      <c r="B7">
        <v>264220</v>
      </c>
      <c r="C7">
        <v>244974.7</v>
      </c>
      <c r="D7">
        <v>83.7</v>
      </c>
      <c r="E7">
        <v>61</v>
      </c>
      <c r="F7">
        <v>1.0009999999999999</v>
      </c>
      <c r="G7">
        <v>315.98</v>
      </c>
      <c r="H7">
        <v>292.95999999999998</v>
      </c>
    </row>
    <row r="8" spans="1:14" x14ac:dyDescent="0.25">
      <c r="A8" t="s">
        <v>1517</v>
      </c>
      <c r="B8">
        <v>235718.2</v>
      </c>
      <c r="C8">
        <v>260910.3</v>
      </c>
      <c r="D8">
        <v>86.7</v>
      </c>
      <c r="E8">
        <v>65</v>
      </c>
      <c r="F8">
        <v>0.98850000000000005</v>
      </c>
      <c r="G8">
        <v>268.74</v>
      </c>
      <c r="H8">
        <v>297.45999999999998</v>
      </c>
    </row>
    <row r="9" spans="1:14" x14ac:dyDescent="0.25">
      <c r="A9" t="s">
        <v>1518</v>
      </c>
      <c r="B9">
        <v>276996.59999999998</v>
      </c>
      <c r="C9">
        <v>299969.90000000002</v>
      </c>
      <c r="D9">
        <v>85.1</v>
      </c>
      <c r="E9">
        <v>64</v>
      </c>
      <c r="F9">
        <v>0.98050000000000004</v>
      </c>
      <c r="G9">
        <v>319.14</v>
      </c>
      <c r="H9">
        <v>345.61</v>
      </c>
      <c r="I9">
        <v>283.52</v>
      </c>
      <c r="J9">
        <v>283.64999999999998</v>
      </c>
    </row>
    <row r="10" spans="1:14" x14ac:dyDescent="0.25">
      <c r="A10" t="s">
        <v>1519</v>
      </c>
      <c r="B10">
        <v>194988.2</v>
      </c>
      <c r="C10">
        <v>203606.8</v>
      </c>
      <c r="D10">
        <v>92.1</v>
      </c>
      <c r="E10">
        <v>63</v>
      </c>
      <c r="F10">
        <v>0.99809999999999999</v>
      </c>
      <c r="G10">
        <v>211.32</v>
      </c>
      <c r="H10">
        <v>220.66</v>
      </c>
      <c r="I10">
        <v>278.79000000000002</v>
      </c>
      <c r="J10">
        <v>289.17</v>
      </c>
    </row>
    <row r="11" spans="1:14" x14ac:dyDescent="0.25">
      <c r="A11" t="s">
        <v>1520</v>
      </c>
      <c r="B11">
        <v>238549.4</v>
      </c>
      <c r="C11">
        <v>215468.5</v>
      </c>
      <c r="D11">
        <v>86.3</v>
      </c>
      <c r="E11">
        <v>62</v>
      </c>
      <c r="F11">
        <v>0.98480000000000001</v>
      </c>
      <c r="G11">
        <v>272.22000000000003</v>
      </c>
      <c r="H11">
        <v>245.88</v>
      </c>
      <c r="I11">
        <v>267.85000000000002</v>
      </c>
      <c r="J11">
        <v>277.39999999999998</v>
      </c>
    </row>
    <row r="12" spans="1:14" x14ac:dyDescent="0.25">
      <c r="A12" t="s">
        <v>1521</v>
      </c>
      <c r="B12">
        <v>209527.9</v>
      </c>
      <c r="C12">
        <v>245188.8</v>
      </c>
      <c r="D12">
        <v>83.4</v>
      </c>
      <c r="E12">
        <v>64</v>
      </c>
      <c r="F12">
        <v>1.0039</v>
      </c>
      <c r="G12">
        <v>252.21</v>
      </c>
      <c r="H12">
        <v>295.14</v>
      </c>
      <c r="I12">
        <v>263.72000000000003</v>
      </c>
      <c r="J12">
        <v>276.82</v>
      </c>
    </row>
    <row r="13" spans="1:14" x14ac:dyDescent="0.25">
      <c r="A13" t="s">
        <v>1522</v>
      </c>
      <c r="B13">
        <v>232399.2</v>
      </c>
      <c r="C13">
        <v>240363.1</v>
      </c>
      <c r="D13">
        <v>84</v>
      </c>
      <c r="E13">
        <v>63</v>
      </c>
      <c r="F13">
        <v>0.996</v>
      </c>
      <c r="G13">
        <v>275.57</v>
      </c>
      <c r="H13">
        <v>285.01</v>
      </c>
      <c r="I13">
        <v>252.83</v>
      </c>
      <c r="J13">
        <v>261.67</v>
      </c>
      <c r="K13">
        <v>-10.8</v>
      </c>
      <c r="L13">
        <v>-7.7</v>
      </c>
    </row>
    <row r="14" spans="1:14" x14ac:dyDescent="0.25">
      <c r="A14" t="s">
        <v>1523</v>
      </c>
      <c r="B14">
        <v>151273.9</v>
      </c>
      <c r="C14">
        <v>187493.9</v>
      </c>
      <c r="D14">
        <v>86.7</v>
      </c>
      <c r="E14">
        <v>64</v>
      </c>
      <c r="F14">
        <v>0.98250000000000004</v>
      </c>
      <c r="G14">
        <v>171.43</v>
      </c>
      <c r="H14">
        <v>212.48</v>
      </c>
      <c r="I14">
        <v>242.86</v>
      </c>
      <c r="J14">
        <v>259.63</v>
      </c>
      <c r="K14">
        <v>-12.9</v>
      </c>
      <c r="L14">
        <v>-10.199999999999999</v>
      </c>
    </row>
    <row r="15" spans="1:14" x14ac:dyDescent="0.25">
      <c r="A15" t="s">
        <v>1524</v>
      </c>
      <c r="B15">
        <v>213922.4</v>
      </c>
      <c r="C15">
        <v>189764</v>
      </c>
      <c r="D15">
        <v>84.7</v>
      </c>
      <c r="E15">
        <v>60</v>
      </c>
      <c r="F15">
        <v>1.0176000000000001</v>
      </c>
      <c r="G15">
        <v>257.02</v>
      </c>
      <c r="H15">
        <v>228</v>
      </c>
      <c r="I15">
        <v>239.06</v>
      </c>
      <c r="J15">
        <v>255.16</v>
      </c>
      <c r="K15">
        <v>-10.8</v>
      </c>
      <c r="L15">
        <v>-8</v>
      </c>
    </row>
    <row r="16" spans="1:14" x14ac:dyDescent="0.25">
      <c r="A16" t="s">
        <v>1525</v>
      </c>
      <c r="B16">
        <v>202202.6</v>
      </c>
      <c r="C16">
        <v>178472.6</v>
      </c>
      <c r="D16">
        <v>83.7</v>
      </c>
      <c r="E16">
        <v>64</v>
      </c>
      <c r="F16">
        <v>1.0039</v>
      </c>
      <c r="G16">
        <v>242.52</v>
      </c>
      <c r="H16">
        <v>214.06</v>
      </c>
      <c r="I16">
        <v>236.64</v>
      </c>
      <c r="J16">
        <v>234.89</v>
      </c>
      <c r="K16">
        <v>-10.3</v>
      </c>
      <c r="L16">
        <v>-15.1</v>
      </c>
    </row>
    <row r="17" spans="1:12" x14ac:dyDescent="0.25">
      <c r="A17" t="s">
        <v>1526</v>
      </c>
      <c r="B17">
        <v>206504.3</v>
      </c>
      <c r="C17">
        <v>197188</v>
      </c>
      <c r="D17">
        <v>81.900000000000006</v>
      </c>
      <c r="E17">
        <v>62</v>
      </c>
      <c r="F17">
        <v>1.0121</v>
      </c>
      <c r="G17">
        <v>255.19</v>
      </c>
      <c r="H17">
        <v>243.68</v>
      </c>
      <c r="I17">
        <v>231.54</v>
      </c>
      <c r="J17">
        <v>224.55</v>
      </c>
      <c r="K17">
        <v>-8.4</v>
      </c>
      <c r="L17">
        <v>-14.2</v>
      </c>
    </row>
    <row r="18" spans="1:12" x14ac:dyDescent="0.25">
      <c r="A18" t="s">
        <v>1527</v>
      </c>
      <c r="B18">
        <v>147135.29999999999</v>
      </c>
      <c r="C18">
        <v>153989.5</v>
      </c>
      <c r="D18">
        <v>81.599999999999994</v>
      </c>
      <c r="E18">
        <v>63</v>
      </c>
      <c r="F18">
        <v>0.99809999999999999</v>
      </c>
      <c r="G18">
        <v>179.98</v>
      </c>
      <c r="H18">
        <v>188.36</v>
      </c>
      <c r="I18">
        <v>233.68</v>
      </c>
      <c r="J18">
        <v>218.52</v>
      </c>
      <c r="K18">
        <v>-3.8</v>
      </c>
      <c r="L18">
        <v>-15.8</v>
      </c>
    </row>
    <row r="19" spans="1:12" x14ac:dyDescent="0.25">
      <c r="A19" t="s">
        <v>1528</v>
      </c>
      <c r="B19">
        <v>185464.5</v>
      </c>
      <c r="C19">
        <v>192954.7</v>
      </c>
      <c r="D19">
        <v>78</v>
      </c>
      <c r="E19">
        <v>61</v>
      </c>
      <c r="F19">
        <v>1.0009999999999999</v>
      </c>
      <c r="G19">
        <v>238</v>
      </c>
      <c r="H19">
        <v>247.62</v>
      </c>
      <c r="I19">
        <v>228.92</v>
      </c>
      <c r="J19">
        <v>223.43</v>
      </c>
      <c r="K19">
        <v>-4.2</v>
      </c>
      <c r="L19">
        <v>-12.4</v>
      </c>
    </row>
    <row r="20" spans="1:12" x14ac:dyDescent="0.25">
      <c r="A20" t="s">
        <v>1529</v>
      </c>
      <c r="B20">
        <v>160294.39999999999</v>
      </c>
      <c r="C20">
        <v>208534.2</v>
      </c>
      <c r="D20">
        <v>79.400000000000006</v>
      </c>
      <c r="E20">
        <v>64</v>
      </c>
      <c r="F20">
        <v>1.0039</v>
      </c>
      <c r="G20">
        <v>202.67</v>
      </c>
      <c r="H20">
        <v>263.66000000000003</v>
      </c>
      <c r="I20">
        <v>218.96</v>
      </c>
      <c r="J20">
        <v>235.83</v>
      </c>
      <c r="K20">
        <v>-7.5</v>
      </c>
      <c r="L20">
        <v>0.4</v>
      </c>
    </row>
    <row r="21" spans="1:12" x14ac:dyDescent="0.25">
      <c r="A21" t="s">
        <v>1530</v>
      </c>
      <c r="B21">
        <v>186203.6</v>
      </c>
      <c r="C21">
        <v>191763.20000000001</v>
      </c>
      <c r="D21">
        <v>78.8</v>
      </c>
      <c r="E21">
        <v>62</v>
      </c>
      <c r="F21">
        <v>1.0121</v>
      </c>
      <c r="G21">
        <v>239.16</v>
      </c>
      <c r="H21">
        <v>246.3</v>
      </c>
      <c r="I21">
        <v>214.95</v>
      </c>
      <c r="J21">
        <v>236.48</v>
      </c>
      <c r="K21">
        <v>-7.2</v>
      </c>
      <c r="L21">
        <v>5.3</v>
      </c>
    </row>
    <row r="22" spans="1:12" x14ac:dyDescent="0.25">
      <c r="A22" t="s">
        <v>1531</v>
      </c>
      <c r="B22">
        <v>143653.79999999999</v>
      </c>
      <c r="C22">
        <v>194220</v>
      </c>
      <c r="D22">
        <v>76.900000000000006</v>
      </c>
      <c r="E22">
        <v>62</v>
      </c>
      <c r="F22">
        <v>1.0142</v>
      </c>
      <c r="G22">
        <v>189.46</v>
      </c>
      <c r="H22">
        <v>256.16000000000003</v>
      </c>
      <c r="I22">
        <v>217.32</v>
      </c>
      <c r="J22">
        <v>253.43</v>
      </c>
      <c r="K22">
        <v>-7</v>
      </c>
      <c r="L22">
        <v>16</v>
      </c>
    </row>
    <row r="23" spans="1:12" x14ac:dyDescent="0.25">
      <c r="A23" t="s">
        <v>1532</v>
      </c>
      <c r="B23">
        <v>179736.7</v>
      </c>
      <c r="C23">
        <v>188222.9</v>
      </c>
      <c r="D23">
        <v>80.7</v>
      </c>
      <c r="E23">
        <v>61</v>
      </c>
      <c r="F23">
        <v>1.0009999999999999</v>
      </c>
      <c r="G23">
        <v>222.94</v>
      </c>
      <c r="H23">
        <v>233.46</v>
      </c>
      <c r="I23">
        <v>213.56</v>
      </c>
      <c r="J23">
        <v>249.9</v>
      </c>
      <c r="K23">
        <v>-6.7</v>
      </c>
      <c r="L23">
        <v>11.8</v>
      </c>
    </row>
    <row r="24" spans="1:12" x14ac:dyDescent="0.25">
      <c r="A24" t="s">
        <v>1533</v>
      </c>
      <c r="B24">
        <v>184087.5</v>
      </c>
      <c r="C24">
        <v>167492.70000000001</v>
      </c>
      <c r="D24">
        <v>80.2</v>
      </c>
      <c r="E24">
        <v>64</v>
      </c>
      <c r="F24">
        <v>1.0039</v>
      </c>
      <c r="G24">
        <v>230.43</v>
      </c>
      <c r="H24">
        <v>209.66</v>
      </c>
      <c r="I24">
        <v>220.5</v>
      </c>
      <c r="J24">
        <v>236.39</v>
      </c>
      <c r="K24">
        <v>0.7</v>
      </c>
      <c r="L24">
        <v>0.2</v>
      </c>
    </row>
    <row r="25" spans="1:12" x14ac:dyDescent="0.25">
      <c r="A25" t="s">
        <v>1534</v>
      </c>
      <c r="B25">
        <v>186421.6</v>
      </c>
      <c r="C25">
        <v>205376.8</v>
      </c>
      <c r="D25">
        <v>80.8</v>
      </c>
      <c r="E25">
        <v>63</v>
      </c>
      <c r="F25">
        <v>0.996</v>
      </c>
      <c r="G25">
        <v>229.8</v>
      </c>
      <c r="H25">
        <v>253.17</v>
      </c>
      <c r="I25">
        <v>218.16</v>
      </c>
      <c r="J25">
        <v>238.11</v>
      </c>
      <c r="K25">
        <v>1.5</v>
      </c>
      <c r="L25">
        <v>0.7</v>
      </c>
    </row>
    <row r="26" spans="1:12" x14ac:dyDescent="0.25">
      <c r="A26" t="s">
        <v>1535</v>
      </c>
      <c r="B26">
        <v>175525.6</v>
      </c>
      <c r="C26">
        <v>169134.2</v>
      </c>
      <c r="D26">
        <v>80.599999999999994</v>
      </c>
      <c r="E26">
        <v>62</v>
      </c>
      <c r="F26">
        <v>1.0142</v>
      </c>
      <c r="G26">
        <v>220.87</v>
      </c>
      <c r="H26">
        <v>212.83</v>
      </c>
      <c r="I26">
        <v>226.01</v>
      </c>
      <c r="J26">
        <v>227.28</v>
      </c>
      <c r="K26">
        <v>4</v>
      </c>
      <c r="L26">
        <v>-10.3</v>
      </c>
    </row>
    <row r="27" spans="1:12" x14ac:dyDescent="0.25">
      <c r="A27" t="s">
        <v>1536</v>
      </c>
      <c r="B27">
        <v>204468.1</v>
      </c>
      <c r="C27">
        <v>202219.5</v>
      </c>
      <c r="D27">
        <v>83.5</v>
      </c>
      <c r="E27">
        <v>60</v>
      </c>
      <c r="F27">
        <v>1.0176000000000001</v>
      </c>
      <c r="G27">
        <v>249.19</v>
      </c>
      <c r="H27">
        <v>246.45</v>
      </c>
      <c r="I27">
        <v>232.58</v>
      </c>
      <c r="J27">
        <v>230.53</v>
      </c>
      <c r="K27">
        <v>8.9</v>
      </c>
      <c r="L27">
        <v>-7.7</v>
      </c>
    </row>
    <row r="28" spans="1:12" x14ac:dyDescent="0.25">
      <c r="A28" t="s">
        <v>1537</v>
      </c>
      <c r="B28">
        <v>181571.3</v>
      </c>
      <c r="C28">
        <v>262233.8</v>
      </c>
      <c r="D28">
        <v>82.7</v>
      </c>
      <c r="E28">
        <v>65</v>
      </c>
      <c r="F28">
        <v>0.98850000000000005</v>
      </c>
      <c r="G28">
        <v>217.02</v>
      </c>
      <c r="H28">
        <v>313.43</v>
      </c>
      <c r="I28">
        <v>229.22</v>
      </c>
      <c r="J28">
        <v>256.47000000000003</v>
      </c>
      <c r="K28">
        <v>4</v>
      </c>
      <c r="L28">
        <v>8.5</v>
      </c>
    </row>
    <row r="29" spans="1:12" x14ac:dyDescent="0.25">
      <c r="A29" t="s">
        <v>1538</v>
      </c>
      <c r="B29">
        <v>210091.6</v>
      </c>
      <c r="C29">
        <v>218940.6</v>
      </c>
      <c r="D29">
        <v>82.2</v>
      </c>
      <c r="E29">
        <v>64</v>
      </c>
      <c r="F29">
        <v>0.98050000000000004</v>
      </c>
      <c r="G29">
        <v>250.59</v>
      </c>
      <c r="H29">
        <v>261.14999999999998</v>
      </c>
      <c r="I29">
        <v>234.42</v>
      </c>
      <c r="J29">
        <v>258.47000000000003</v>
      </c>
      <c r="K29">
        <v>7.5</v>
      </c>
      <c r="L29">
        <v>8.5</v>
      </c>
    </row>
    <row r="30" spans="1:12" x14ac:dyDescent="0.25">
      <c r="A30" t="s">
        <v>1539</v>
      </c>
      <c r="B30">
        <v>176427.4</v>
      </c>
      <c r="C30">
        <v>211522.3</v>
      </c>
      <c r="D30">
        <v>81.8</v>
      </c>
      <c r="E30">
        <v>62</v>
      </c>
      <c r="F30">
        <v>1.0142</v>
      </c>
      <c r="G30">
        <v>218.75</v>
      </c>
      <c r="H30">
        <v>262.26</v>
      </c>
      <c r="I30">
        <v>233.89</v>
      </c>
      <c r="J30">
        <v>270.82</v>
      </c>
      <c r="K30">
        <v>3.5</v>
      </c>
      <c r="L30">
        <v>19.2</v>
      </c>
    </row>
    <row r="31" spans="1:12" x14ac:dyDescent="0.25">
      <c r="A31" t="s">
        <v>1540</v>
      </c>
      <c r="B31">
        <v>217567.6</v>
      </c>
      <c r="C31">
        <v>213285.9</v>
      </c>
      <c r="D31">
        <v>81.099999999999994</v>
      </c>
      <c r="E31">
        <v>63</v>
      </c>
      <c r="F31">
        <v>0.96919999999999995</v>
      </c>
      <c r="G31">
        <v>260</v>
      </c>
      <c r="H31">
        <v>254.89</v>
      </c>
      <c r="I31">
        <v>236.59</v>
      </c>
      <c r="J31">
        <v>272.93</v>
      </c>
      <c r="K31">
        <v>1.7</v>
      </c>
      <c r="L31">
        <v>18.399999999999999</v>
      </c>
    </row>
    <row r="32" spans="1:12" x14ac:dyDescent="0.25">
      <c r="A32" t="s">
        <v>1541</v>
      </c>
      <c r="B32">
        <v>190567.9</v>
      </c>
      <c r="C32">
        <v>247904.8</v>
      </c>
      <c r="D32">
        <v>80.7</v>
      </c>
      <c r="E32">
        <v>64</v>
      </c>
      <c r="F32">
        <v>1.0039</v>
      </c>
      <c r="G32">
        <v>237.07</v>
      </c>
      <c r="H32">
        <v>308.39</v>
      </c>
      <c r="I32">
        <v>241.6</v>
      </c>
      <c r="J32">
        <v>271.67</v>
      </c>
      <c r="K32">
        <v>5.4</v>
      </c>
      <c r="L32">
        <v>5.9</v>
      </c>
    </row>
    <row r="33" spans="1:12" x14ac:dyDescent="0.25">
      <c r="A33" t="s">
        <v>1542</v>
      </c>
      <c r="B33">
        <v>228966.9</v>
      </c>
      <c r="C33">
        <v>280866.8</v>
      </c>
      <c r="D33">
        <v>81.599999999999994</v>
      </c>
      <c r="E33">
        <v>63</v>
      </c>
      <c r="F33">
        <v>0.996</v>
      </c>
      <c r="G33">
        <v>279.48</v>
      </c>
      <c r="H33">
        <v>342.83</v>
      </c>
      <c r="I33">
        <v>248.83</v>
      </c>
      <c r="J33">
        <v>292.08999999999997</v>
      </c>
      <c r="K33">
        <v>6.1</v>
      </c>
      <c r="L33">
        <v>13</v>
      </c>
    </row>
    <row r="34" spans="1:12" x14ac:dyDescent="0.25">
      <c r="A34" t="s">
        <v>1543</v>
      </c>
      <c r="B34">
        <v>201532.7</v>
      </c>
      <c r="C34">
        <v>275692</v>
      </c>
      <c r="D34">
        <v>81.099999999999994</v>
      </c>
      <c r="E34">
        <v>64</v>
      </c>
      <c r="F34">
        <v>0.98250000000000004</v>
      </c>
      <c r="G34">
        <v>244.16</v>
      </c>
      <c r="H34">
        <v>334</v>
      </c>
      <c r="I34">
        <v>255.18</v>
      </c>
      <c r="J34">
        <v>310.02999999999997</v>
      </c>
      <c r="K34">
        <v>9.1</v>
      </c>
      <c r="L34">
        <v>14.5</v>
      </c>
    </row>
    <row r="35" spans="1:12" x14ac:dyDescent="0.25">
      <c r="A35" t="s">
        <v>1544</v>
      </c>
      <c r="B35">
        <v>229653.8</v>
      </c>
      <c r="C35">
        <v>327011.3</v>
      </c>
      <c r="D35">
        <v>80.3</v>
      </c>
      <c r="E35">
        <v>61</v>
      </c>
      <c r="F35">
        <v>1.0009999999999999</v>
      </c>
      <c r="G35">
        <v>286.27</v>
      </c>
      <c r="H35">
        <v>407.63</v>
      </c>
      <c r="I35">
        <v>261.74</v>
      </c>
      <c r="J35">
        <v>348.22</v>
      </c>
      <c r="K35">
        <v>10.6</v>
      </c>
      <c r="L35">
        <v>27.6</v>
      </c>
    </row>
    <row r="36" spans="1:12" x14ac:dyDescent="0.25">
      <c r="A36" t="s">
        <v>1545</v>
      </c>
      <c r="B36">
        <v>220218.3</v>
      </c>
      <c r="C36">
        <v>264019.09999999998</v>
      </c>
      <c r="D36">
        <v>81.7</v>
      </c>
      <c r="E36">
        <v>64</v>
      </c>
      <c r="F36">
        <v>1.0039</v>
      </c>
      <c r="G36">
        <v>270.60000000000002</v>
      </c>
      <c r="H36">
        <v>324.42</v>
      </c>
      <c r="I36">
        <v>270.13</v>
      </c>
      <c r="J36">
        <v>352.22</v>
      </c>
      <c r="K36">
        <v>11.8</v>
      </c>
      <c r="L36">
        <v>29.6</v>
      </c>
    </row>
    <row r="37" spans="1:12" x14ac:dyDescent="0.25">
      <c r="A37" t="s">
        <v>1546</v>
      </c>
      <c r="B37">
        <v>265302.90000000002</v>
      </c>
      <c r="C37">
        <v>346720.5</v>
      </c>
      <c r="D37">
        <v>81</v>
      </c>
      <c r="E37">
        <v>62</v>
      </c>
      <c r="F37">
        <v>1.0121</v>
      </c>
      <c r="G37">
        <v>331.5</v>
      </c>
      <c r="H37">
        <v>433.23</v>
      </c>
      <c r="I37">
        <v>283.13</v>
      </c>
      <c r="J37">
        <v>374.82</v>
      </c>
      <c r="K37">
        <v>13.8</v>
      </c>
      <c r="L37">
        <v>28.3</v>
      </c>
    </row>
    <row r="38" spans="1:12" x14ac:dyDescent="0.25">
      <c r="A38" t="s">
        <v>1547</v>
      </c>
      <c r="B38">
        <v>223664.9</v>
      </c>
      <c r="C38">
        <v>277476.2</v>
      </c>
      <c r="D38">
        <v>81.7</v>
      </c>
      <c r="E38">
        <v>64</v>
      </c>
      <c r="F38">
        <v>0.98250000000000004</v>
      </c>
      <c r="G38">
        <v>268.98</v>
      </c>
      <c r="H38">
        <v>333.7</v>
      </c>
      <c r="I38">
        <v>289.33999999999997</v>
      </c>
      <c r="J38">
        <v>374.74</v>
      </c>
      <c r="K38">
        <v>13.4</v>
      </c>
      <c r="L38">
        <v>20.9</v>
      </c>
    </row>
    <row r="39" spans="1:12" x14ac:dyDescent="0.25">
      <c r="A39" t="s">
        <v>1548</v>
      </c>
      <c r="B39">
        <v>268888.90000000002</v>
      </c>
      <c r="C39">
        <v>330166</v>
      </c>
      <c r="D39">
        <v>81.5</v>
      </c>
      <c r="E39">
        <v>60</v>
      </c>
      <c r="F39">
        <v>1.0176000000000001</v>
      </c>
      <c r="G39">
        <v>335.75</v>
      </c>
      <c r="H39">
        <v>412.26</v>
      </c>
      <c r="I39">
        <v>301.70999999999998</v>
      </c>
      <c r="J39">
        <v>375.9</v>
      </c>
      <c r="K39">
        <v>15.3</v>
      </c>
      <c r="L39">
        <v>8</v>
      </c>
    </row>
    <row r="40" spans="1:12" x14ac:dyDescent="0.25">
      <c r="A40" t="s">
        <v>1549</v>
      </c>
      <c r="B40">
        <v>254506.6</v>
      </c>
      <c r="C40">
        <v>313925.5</v>
      </c>
      <c r="D40">
        <v>83.7</v>
      </c>
      <c r="E40">
        <v>64</v>
      </c>
      <c r="F40">
        <v>1.0039</v>
      </c>
      <c r="G40">
        <v>305.26</v>
      </c>
      <c r="H40">
        <v>376.53</v>
      </c>
      <c r="I40">
        <v>310.37</v>
      </c>
      <c r="J40">
        <v>388.93</v>
      </c>
      <c r="K40">
        <v>14.9</v>
      </c>
      <c r="L40">
        <v>10.4</v>
      </c>
    </row>
    <row r="41" spans="1:12" x14ac:dyDescent="0.25">
      <c r="A41" t="s">
        <v>1550</v>
      </c>
      <c r="B41">
        <v>299547.8</v>
      </c>
      <c r="C41">
        <v>351011.1</v>
      </c>
      <c r="D41">
        <v>83.1</v>
      </c>
      <c r="E41">
        <v>62</v>
      </c>
      <c r="F41">
        <v>1.0121</v>
      </c>
      <c r="G41">
        <v>364.83</v>
      </c>
      <c r="H41">
        <v>427.51</v>
      </c>
      <c r="I41">
        <v>318.7</v>
      </c>
      <c r="J41">
        <v>387.5</v>
      </c>
      <c r="K41">
        <v>12.6</v>
      </c>
      <c r="L41">
        <v>3.4</v>
      </c>
    </row>
    <row r="42" spans="1:12" x14ac:dyDescent="0.25">
      <c r="A42" t="s">
        <v>1551</v>
      </c>
      <c r="B42">
        <v>254490</v>
      </c>
      <c r="C42">
        <v>309403.3</v>
      </c>
      <c r="D42">
        <v>83.9</v>
      </c>
      <c r="E42">
        <v>63</v>
      </c>
      <c r="F42">
        <v>0.99809999999999999</v>
      </c>
      <c r="G42">
        <v>302.76</v>
      </c>
      <c r="H42">
        <v>368.09</v>
      </c>
      <c r="I42">
        <v>327.14999999999998</v>
      </c>
      <c r="J42">
        <v>396.09</v>
      </c>
      <c r="K42">
        <v>13.1</v>
      </c>
      <c r="L42">
        <v>5.7</v>
      </c>
    </row>
    <row r="43" spans="1:12" x14ac:dyDescent="0.25">
      <c r="A43" t="s">
        <v>1552</v>
      </c>
      <c r="B43">
        <v>280219.5</v>
      </c>
      <c r="C43">
        <v>316961</v>
      </c>
      <c r="D43">
        <v>84.9</v>
      </c>
      <c r="E43">
        <v>61</v>
      </c>
      <c r="F43">
        <v>1.0009999999999999</v>
      </c>
      <c r="G43">
        <v>330.38</v>
      </c>
      <c r="H43">
        <v>373.69</v>
      </c>
      <c r="I43">
        <v>325.81</v>
      </c>
      <c r="J43">
        <v>386.45</v>
      </c>
      <c r="K43">
        <v>8</v>
      </c>
      <c r="L43">
        <v>2.8</v>
      </c>
    </row>
    <row r="44" spans="1:12" x14ac:dyDescent="0.25">
      <c r="A44" t="s">
        <v>1553</v>
      </c>
      <c r="B44">
        <v>272723.59999999998</v>
      </c>
      <c r="C44">
        <v>424416</v>
      </c>
      <c r="D44">
        <v>87.2</v>
      </c>
      <c r="E44">
        <v>64</v>
      </c>
      <c r="F44">
        <v>1.0039</v>
      </c>
      <c r="G44">
        <v>313.98</v>
      </c>
      <c r="H44">
        <v>488.62</v>
      </c>
      <c r="I44">
        <v>327.99</v>
      </c>
      <c r="J44">
        <v>414.48</v>
      </c>
      <c r="K44">
        <v>5.7</v>
      </c>
      <c r="L44">
        <v>6.6</v>
      </c>
    </row>
    <row r="45" spans="1:12" x14ac:dyDescent="0.25">
      <c r="A45" t="s">
        <v>1554</v>
      </c>
      <c r="B45">
        <v>327014.8</v>
      </c>
      <c r="C45">
        <v>423675.9</v>
      </c>
      <c r="D45">
        <v>88.2</v>
      </c>
      <c r="E45">
        <v>62</v>
      </c>
      <c r="F45">
        <v>1.0121</v>
      </c>
      <c r="G45">
        <v>375.25</v>
      </c>
      <c r="H45">
        <v>486.17</v>
      </c>
      <c r="I45">
        <v>330.59</v>
      </c>
      <c r="J45">
        <v>429.14</v>
      </c>
      <c r="K45">
        <v>3.7</v>
      </c>
      <c r="L45">
        <v>10.7</v>
      </c>
    </row>
    <row r="46" spans="1:12" x14ac:dyDescent="0.25">
      <c r="A46" t="s">
        <v>1555</v>
      </c>
      <c r="B46">
        <v>296413.8</v>
      </c>
      <c r="C46">
        <v>341836.7</v>
      </c>
      <c r="D46">
        <v>88.7</v>
      </c>
      <c r="E46">
        <v>63</v>
      </c>
      <c r="F46">
        <v>0.99809999999999999</v>
      </c>
      <c r="G46">
        <v>333.55</v>
      </c>
      <c r="H46">
        <v>384.67</v>
      </c>
      <c r="I46">
        <v>338.29</v>
      </c>
      <c r="J46">
        <v>433.29</v>
      </c>
      <c r="K46">
        <v>3.4</v>
      </c>
      <c r="L46">
        <v>9.4</v>
      </c>
    </row>
    <row r="47" spans="1:12" x14ac:dyDescent="0.25">
      <c r="A47" t="s">
        <v>1556</v>
      </c>
      <c r="B47">
        <v>261570</v>
      </c>
      <c r="C47">
        <v>273422</v>
      </c>
      <c r="D47">
        <v>91.1</v>
      </c>
      <c r="E47">
        <v>61</v>
      </c>
      <c r="F47">
        <v>1.0009999999999999</v>
      </c>
      <c r="G47">
        <v>287.39999999999998</v>
      </c>
      <c r="H47">
        <v>300.42</v>
      </c>
      <c r="I47">
        <v>327.55</v>
      </c>
      <c r="J47">
        <v>414.97</v>
      </c>
      <c r="K47">
        <v>0.5</v>
      </c>
      <c r="L47">
        <v>7.4</v>
      </c>
    </row>
    <row r="48" spans="1:12" x14ac:dyDescent="0.25">
      <c r="A48" t="s">
        <v>1557</v>
      </c>
      <c r="B48">
        <v>285285.90000000002</v>
      </c>
      <c r="C48">
        <v>307813.5</v>
      </c>
      <c r="D48">
        <v>92.5</v>
      </c>
      <c r="E48">
        <v>65</v>
      </c>
      <c r="F48">
        <v>0.98850000000000005</v>
      </c>
      <c r="G48">
        <v>304.86</v>
      </c>
      <c r="H48">
        <v>328.93</v>
      </c>
      <c r="I48">
        <v>325.27</v>
      </c>
      <c r="J48">
        <v>375.05</v>
      </c>
      <c r="K48">
        <v>-0.8</v>
      </c>
      <c r="L48">
        <v>-9.5</v>
      </c>
    </row>
    <row r="49" spans="1:12" x14ac:dyDescent="0.25">
      <c r="A49" t="s">
        <v>1558</v>
      </c>
      <c r="B49">
        <v>319432.90000000002</v>
      </c>
      <c r="C49">
        <v>328859.3</v>
      </c>
      <c r="D49">
        <v>92.6</v>
      </c>
      <c r="E49">
        <v>64</v>
      </c>
      <c r="F49">
        <v>0.98050000000000004</v>
      </c>
      <c r="G49">
        <v>338.22</v>
      </c>
      <c r="H49">
        <v>348.2</v>
      </c>
      <c r="I49">
        <v>316.01</v>
      </c>
      <c r="J49">
        <v>340.56</v>
      </c>
      <c r="K49">
        <v>-4.4000000000000004</v>
      </c>
      <c r="L49">
        <v>-20.6</v>
      </c>
    </row>
    <row r="50" spans="1:12" x14ac:dyDescent="0.25">
      <c r="A50" t="s">
        <v>1559</v>
      </c>
      <c r="B50">
        <v>314235.5</v>
      </c>
      <c r="C50">
        <v>374570.9</v>
      </c>
      <c r="D50">
        <v>94.5</v>
      </c>
      <c r="E50">
        <v>62</v>
      </c>
      <c r="F50">
        <v>1.0142</v>
      </c>
      <c r="G50">
        <v>337.26</v>
      </c>
      <c r="H50">
        <v>402.01</v>
      </c>
      <c r="I50">
        <v>316.93</v>
      </c>
      <c r="J50">
        <v>344.89</v>
      </c>
      <c r="K50">
        <v>-6.3</v>
      </c>
      <c r="L50">
        <v>-20.399999999999999</v>
      </c>
    </row>
    <row r="51" spans="1:12" x14ac:dyDescent="0.25">
      <c r="A51" t="s">
        <v>1560</v>
      </c>
      <c r="B51">
        <v>317773.59999999998</v>
      </c>
      <c r="C51">
        <v>444939.1</v>
      </c>
      <c r="D51">
        <v>99.8</v>
      </c>
      <c r="E51">
        <v>62</v>
      </c>
      <c r="F51">
        <v>0.98480000000000001</v>
      </c>
      <c r="G51">
        <v>313.58</v>
      </c>
      <c r="H51">
        <v>439.06</v>
      </c>
      <c r="I51">
        <v>323.48</v>
      </c>
      <c r="J51">
        <v>379.55</v>
      </c>
      <c r="K51">
        <v>-1.2</v>
      </c>
      <c r="L51">
        <v>-8.5</v>
      </c>
    </row>
    <row r="52" spans="1:12" x14ac:dyDescent="0.25">
      <c r="A52" t="s">
        <v>1561</v>
      </c>
      <c r="B52">
        <v>322441.2</v>
      </c>
      <c r="C52">
        <v>397056.3</v>
      </c>
      <c r="D52">
        <v>103.6</v>
      </c>
      <c r="E52">
        <v>65</v>
      </c>
      <c r="F52">
        <v>0.98850000000000005</v>
      </c>
      <c r="G52">
        <v>307.64999999999998</v>
      </c>
      <c r="H52">
        <v>378.84</v>
      </c>
      <c r="I52">
        <v>324.18</v>
      </c>
      <c r="J52">
        <v>392.03</v>
      </c>
      <c r="K52">
        <v>-0.3</v>
      </c>
      <c r="L52">
        <v>4.5</v>
      </c>
    </row>
    <row r="53" spans="1:12" x14ac:dyDescent="0.25">
      <c r="A53" t="s">
        <v>1562</v>
      </c>
      <c r="B53">
        <v>339499.7</v>
      </c>
      <c r="C53">
        <v>471448.3</v>
      </c>
      <c r="D53">
        <v>102</v>
      </c>
      <c r="E53">
        <v>64</v>
      </c>
      <c r="F53">
        <v>0.98050000000000004</v>
      </c>
      <c r="G53">
        <v>326.33999999999997</v>
      </c>
      <c r="H53">
        <v>453.18</v>
      </c>
      <c r="I53">
        <v>321.20999999999998</v>
      </c>
      <c r="J53">
        <v>418.27</v>
      </c>
      <c r="K53">
        <v>1.6</v>
      </c>
      <c r="L53">
        <v>22.8</v>
      </c>
    </row>
    <row r="54" spans="1:12" x14ac:dyDescent="0.25">
      <c r="A54" t="s">
        <v>1563</v>
      </c>
      <c r="B54">
        <v>348321.9</v>
      </c>
      <c r="C54">
        <v>495795.5</v>
      </c>
      <c r="D54">
        <v>113.8</v>
      </c>
      <c r="E54">
        <v>63</v>
      </c>
      <c r="F54">
        <v>0.99809999999999999</v>
      </c>
      <c r="G54">
        <v>305.51</v>
      </c>
      <c r="H54">
        <v>434.86</v>
      </c>
      <c r="I54">
        <v>313.27</v>
      </c>
      <c r="J54">
        <v>426.48</v>
      </c>
      <c r="K54">
        <v>-1.2</v>
      </c>
      <c r="L54">
        <v>23.7</v>
      </c>
    </row>
    <row r="55" spans="1:12" x14ac:dyDescent="0.25">
      <c r="A55" t="s">
        <v>1564</v>
      </c>
      <c r="B55">
        <v>424403.8</v>
      </c>
      <c r="C55">
        <v>481149.9</v>
      </c>
      <c r="D55">
        <v>116.5</v>
      </c>
      <c r="E55">
        <v>61</v>
      </c>
      <c r="F55">
        <v>1.0009999999999999</v>
      </c>
      <c r="G55">
        <v>364.65</v>
      </c>
      <c r="H55">
        <v>413.4</v>
      </c>
      <c r="I55">
        <v>326.04000000000002</v>
      </c>
      <c r="J55">
        <v>420.07</v>
      </c>
      <c r="K55">
        <v>0.8</v>
      </c>
      <c r="L55">
        <v>10.7</v>
      </c>
    </row>
    <row r="56" spans="1:12" x14ac:dyDescent="0.25">
      <c r="A56" t="s">
        <v>1565</v>
      </c>
      <c r="B56">
        <v>387562.4</v>
      </c>
      <c r="C56">
        <v>602352.4</v>
      </c>
      <c r="D56">
        <v>129.1</v>
      </c>
      <c r="E56">
        <v>64</v>
      </c>
      <c r="F56">
        <v>1.0039</v>
      </c>
      <c r="G56">
        <v>301.38</v>
      </c>
      <c r="H56">
        <v>468.4</v>
      </c>
      <c r="I56">
        <v>324.47000000000003</v>
      </c>
      <c r="J56">
        <v>442.46</v>
      </c>
      <c r="K56">
        <v>0.1</v>
      </c>
      <c r="L56">
        <v>12.9</v>
      </c>
    </row>
    <row r="57" spans="1:12" x14ac:dyDescent="0.25">
      <c r="A57" t="s">
        <v>1566</v>
      </c>
      <c r="B57">
        <v>451616.9</v>
      </c>
      <c r="C57">
        <v>748514.2</v>
      </c>
      <c r="D57">
        <v>127.6</v>
      </c>
      <c r="E57">
        <v>62</v>
      </c>
      <c r="F57">
        <v>1.0121</v>
      </c>
      <c r="G57">
        <v>358.21</v>
      </c>
      <c r="H57">
        <v>593.71</v>
      </c>
      <c r="I57">
        <v>332.44</v>
      </c>
      <c r="J57">
        <v>477.59</v>
      </c>
      <c r="K57">
        <v>3.5</v>
      </c>
      <c r="L57">
        <v>14.2</v>
      </c>
    </row>
    <row r="58" spans="1:12" x14ac:dyDescent="0.25">
      <c r="A58" t="s">
        <v>1096</v>
      </c>
      <c r="B58">
        <v>482936</v>
      </c>
      <c r="C58">
        <v>687451.5</v>
      </c>
      <c r="D58">
        <v>124.5</v>
      </c>
      <c r="E58">
        <v>64</v>
      </c>
      <c r="F58">
        <v>0.98250000000000004</v>
      </c>
      <c r="G58">
        <v>381.13</v>
      </c>
      <c r="H58">
        <v>542.53</v>
      </c>
      <c r="I58">
        <v>351.34</v>
      </c>
      <c r="J58">
        <v>504.51</v>
      </c>
      <c r="K58">
        <v>12.2</v>
      </c>
      <c r="L58">
        <v>18.3</v>
      </c>
    </row>
    <row r="59" spans="1:12" x14ac:dyDescent="0.25">
      <c r="A59" t="s">
        <v>1567</v>
      </c>
      <c r="B59">
        <v>604512.80000000005</v>
      </c>
      <c r="C59">
        <v>804025.4</v>
      </c>
      <c r="D59">
        <v>127.4</v>
      </c>
      <c r="E59">
        <v>60</v>
      </c>
      <c r="F59">
        <v>1.0176000000000001</v>
      </c>
      <c r="G59">
        <v>482.87</v>
      </c>
      <c r="H59">
        <v>642.24</v>
      </c>
      <c r="I59">
        <v>380.9</v>
      </c>
      <c r="J59">
        <v>561.72</v>
      </c>
      <c r="K59">
        <v>16.8</v>
      </c>
      <c r="L59">
        <v>33.700000000000003</v>
      </c>
    </row>
    <row r="60" spans="1:12" x14ac:dyDescent="0.25">
      <c r="A60" t="s">
        <v>1568</v>
      </c>
      <c r="B60">
        <v>535086.80000000005</v>
      </c>
      <c r="C60">
        <v>591556.30000000005</v>
      </c>
      <c r="D60">
        <v>129.1</v>
      </c>
      <c r="E60">
        <v>64</v>
      </c>
      <c r="F60">
        <v>1.0039</v>
      </c>
      <c r="G60">
        <v>416.09</v>
      </c>
      <c r="H60">
        <v>460.01</v>
      </c>
      <c r="I60">
        <v>409.58</v>
      </c>
      <c r="J60">
        <v>559.62</v>
      </c>
      <c r="K60">
        <v>26.2</v>
      </c>
      <c r="L60">
        <v>26.5</v>
      </c>
    </row>
    <row r="61" spans="1:12" x14ac:dyDescent="0.25">
      <c r="A61" t="s">
        <v>1569</v>
      </c>
      <c r="B61">
        <v>578749.30000000005</v>
      </c>
      <c r="C61">
        <v>727814.8</v>
      </c>
      <c r="D61">
        <v>129.4</v>
      </c>
      <c r="E61">
        <v>62</v>
      </c>
      <c r="F61">
        <v>1.0121</v>
      </c>
      <c r="G61">
        <v>452.67</v>
      </c>
      <c r="H61">
        <v>569.26</v>
      </c>
      <c r="I61">
        <v>433.19</v>
      </c>
      <c r="J61">
        <v>553.51</v>
      </c>
      <c r="K61">
        <v>30.3</v>
      </c>
      <c r="L61">
        <v>15.9</v>
      </c>
    </row>
    <row r="62" spans="1:12" x14ac:dyDescent="0.25">
      <c r="A62" t="s">
        <v>1098</v>
      </c>
      <c r="B62">
        <v>579583.19999999995</v>
      </c>
      <c r="C62">
        <v>861584.3</v>
      </c>
      <c r="D62">
        <v>133.30000000000001</v>
      </c>
      <c r="E62">
        <v>64</v>
      </c>
      <c r="F62">
        <v>0.98250000000000004</v>
      </c>
      <c r="G62">
        <v>427.2</v>
      </c>
      <c r="H62">
        <v>635.05999999999995</v>
      </c>
      <c r="I62">
        <v>444.71</v>
      </c>
      <c r="J62">
        <v>576.64</v>
      </c>
      <c r="K62">
        <v>26.6</v>
      </c>
      <c r="L62">
        <v>14.3</v>
      </c>
    </row>
    <row r="63" spans="1:12" x14ac:dyDescent="0.25">
      <c r="A63" t="s">
        <v>1570</v>
      </c>
      <c r="B63">
        <v>667174.69999999995</v>
      </c>
      <c r="C63">
        <v>819650.2</v>
      </c>
      <c r="D63">
        <v>137.1</v>
      </c>
      <c r="E63">
        <v>62</v>
      </c>
      <c r="F63">
        <v>0.98480000000000001</v>
      </c>
      <c r="G63">
        <v>479.25</v>
      </c>
      <c r="H63">
        <v>588.77</v>
      </c>
      <c r="I63">
        <v>443.8</v>
      </c>
      <c r="J63">
        <v>563.27</v>
      </c>
      <c r="K63">
        <v>16.5</v>
      </c>
      <c r="L63">
        <v>0.3</v>
      </c>
    </row>
    <row r="64" spans="1:12" x14ac:dyDescent="0.25">
      <c r="A64" t="s">
        <v>1571</v>
      </c>
      <c r="B64">
        <v>619206.9</v>
      </c>
      <c r="C64">
        <v>811687.8</v>
      </c>
      <c r="D64">
        <v>139.9</v>
      </c>
      <c r="E64">
        <v>64</v>
      </c>
      <c r="F64">
        <v>1.0039</v>
      </c>
      <c r="G64">
        <v>444.34</v>
      </c>
      <c r="H64">
        <v>582.46</v>
      </c>
      <c r="I64">
        <v>450.86</v>
      </c>
      <c r="J64">
        <v>593.89</v>
      </c>
      <c r="K64">
        <v>10.1</v>
      </c>
      <c r="L64">
        <v>6.1</v>
      </c>
    </row>
    <row r="65" spans="1:12" x14ac:dyDescent="0.25">
      <c r="A65" t="s">
        <v>1572</v>
      </c>
      <c r="B65">
        <v>748542.3</v>
      </c>
      <c r="C65">
        <v>1053660.3</v>
      </c>
      <c r="D65">
        <v>143.69999999999999</v>
      </c>
      <c r="E65">
        <v>62</v>
      </c>
      <c r="F65">
        <v>1.0121</v>
      </c>
      <c r="G65">
        <v>527.21</v>
      </c>
      <c r="H65">
        <v>742.11</v>
      </c>
      <c r="I65">
        <v>469.5</v>
      </c>
      <c r="J65">
        <v>637.1</v>
      </c>
      <c r="K65">
        <v>8.4</v>
      </c>
      <c r="L65">
        <v>15.1</v>
      </c>
    </row>
    <row r="66" spans="1:12" x14ac:dyDescent="0.25">
      <c r="A66" t="s">
        <v>1099</v>
      </c>
      <c r="B66">
        <v>618953.5</v>
      </c>
      <c r="C66">
        <v>800135.1</v>
      </c>
      <c r="D66">
        <v>147</v>
      </c>
      <c r="E66">
        <v>62</v>
      </c>
      <c r="F66">
        <v>1.0142</v>
      </c>
      <c r="G66">
        <v>427.05</v>
      </c>
      <c r="H66">
        <v>552.05999999999995</v>
      </c>
      <c r="I66">
        <v>469.46</v>
      </c>
      <c r="J66">
        <v>616.35</v>
      </c>
      <c r="K66">
        <v>5.6</v>
      </c>
      <c r="L66">
        <v>6.9</v>
      </c>
    </row>
    <row r="67" spans="1:12" x14ac:dyDescent="0.25">
      <c r="A67" t="s">
        <v>1573</v>
      </c>
      <c r="B67">
        <v>712636.1</v>
      </c>
      <c r="C67">
        <v>957013.9</v>
      </c>
      <c r="D67">
        <v>145.30000000000001</v>
      </c>
      <c r="E67">
        <v>61</v>
      </c>
      <c r="F67">
        <v>1.0009999999999999</v>
      </c>
      <c r="G67">
        <v>490.93</v>
      </c>
      <c r="H67">
        <v>659.28</v>
      </c>
      <c r="I67">
        <v>472.38</v>
      </c>
      <c r="J67">
        <v>633.98</v>
      </c>
      <c r="K67">
        <v>6.4</v>
      </c>
      <c r="L67">
        <v>12.6</v>
      </c>
    </row>
    <row r="68" spans="1:12" x14ac:dyDescent="0.25">
      <c r="A68" t="s">
        <v>1574</v>
      </c>
      <c r="B68">
        <v>729233.9</v>
      </c>
      <c r="C68">
        <v>986848.9</v>
      </c>
      <c r="D68">
        <v>152.5</v>
      </c>
      <c r="E68">
        <v>64</v>
      </c>
      <c r="F68">
        <v>1.0039</v>
      </c>
      <c r="G68">
        <v>480.05</v>
      </c>
      <c r="H68">
        <v>649.64</v>
      </c>
      <c r="I68">
        <v>481.31</v>
      </c>
      <c r="J68">
        <v>650.77</v>
      </c>
      <c r="K68">
        <v>6.8</v>
      </c>
      <c r="L68">
        <v>9.6</v>
      </c>
    </row>
    <row r="69" spans="1:12" x14ac:dyDescent="0.25">
      <c r="A69" t="s">
        <v>1575</v>
      </c>
      <c r="B69">
        <v>826524.5</v>
      </c>
      <c r="C69">
        <v>1073574.5</v>
      </c>
      <c r="D69">
        <v>155.19999999999999</v>
      </c>
      <c r="E69">
        <v>63</v>
      </c>
      <c r="F69">
        <v>0.996</v>
      </c>
      <c r="G69">
        <v>530.44000000000005</v>
      </c>
      <c r="H69">
        <v>688.99</v>
      </c>
      <c r="I69">
        <v>482.12</v>
      </c>
      <c r="J69">
        <v>637.49</v>
      </c>
      <c r="K69">
        <v>2.7</v>
      </c>
      <c r="L69">
        <v>0.1</v>
      </c>
    </row>
    <row r="70" spans="1:12" x14ac:dyDescent="0.25">
      <c r="A70" t="s">
        <v>1100</v>
      </c>
      <c r="B70">
        <v>749609.2</v>
      </c>
      <c r="C70">
        <v>851260.7</v>
      </c>
      <c r="D70">
        <v>158.5</v>
      </c>
      <c r="E70">
        <v>62</v>
      </c>
      <c r="F70">
        <v>1.0142</v>
      </c>
      <c r="G70">
        <v>479.67</v>
      </c>
      <c r="H70">
        <v>544.72</v>
      </c>
      <c r="I70">
        <v>495.27</v>
      </c>
      <c r="J70">
        <v>635.66</v>
      </c>
      <c r="K70">
        <v>5.5</v>
      </c>
      <c r="L70">
        <v>3.1</v>
      </c>
    </row>
    <row r="71" spans="1:12" x14ac:dyDescent="0.25">
      <c r="A71" t="s">
        <v>1576</v>
      </c>
      <c r="B71">
        <v>836843.8</v>
      </c>
      <c r="C71">
        <v>949499</v>
      </c>
      <c r="D71">
        <v>161.80000000000001</v>
      </c>
      <c r="E71">
        <v>61</v>
      </c>
      <c r="F71">
        <v>1.0009999999999999</v>
      </c>
      <c r="G71">
        <v>517.71</v>
      </c>
      <c r="H71">
        <v>587.4</v>
      </c>
      <c r="I71">
        <v>501.97</v>
      </c>
      <c r="J71">
        <v>617.69000000000005</v>
      </c>
      <c r="K71">
        <v>6.3</v>
      </c>
      <c r="L71">
        <v>-2.6</v>
      </c>
    </row>
    <row r="73" spans="1:12" x14ac:dyDescent="0.25">
      <c r="A73" s="78" t="s">
        <v>1577</v>
      </c>
    </row>
    <row r="74" spans="1:12" ht="30.75" customHeight="1" x14ac:dyDescent="0.25">
      <c r="A74" s="171" t="s">
        <v>1578</v>
      </c>
      <c r="B74" s="171" t="s">
        <v>1579</v>
      </c>
      <c r="C74" s="171" t="s">
        <v>1580</v>
      </c>
      <c r="D74" s="171" t="s">
        <v>1581</v>
      </c>
      <c r="E74" s="171" t="s">
        <v>1582</v>
      </c>
      <c r="F74" s="171" t="s">
        <v>1583</v>
      </c>
    </row>
    <row r="75" spans="1:12" x14ac:dyDescent="0.25">
      <c r="A75" t="s">
        <v>1515</v>
      </c>
      <c r="B75">
        <v>394102.06383967103</v>
      </c>
      <c r="C75">
        <v>49.3</v>
      </c>
      <c r="D75">
        <v>375772.11493795202</v>
      </c>
      <c r="E75">
        <v>44.6</v>
      </c>
      <c r="F75">
        <v>85.6</v>
      </c>
    </row>
    <row r="76" spans="1:12" x14ac:dyDescent="0.25">
      <c r="A76" t="s">
        <v>1516</v>
      </c>
      <c r="B76">
        <v>543662.48589820205</v>
      </c>
      <c r="C76">
        <v>48.6</v>
      </c>
      <c r="D76">
        <v>521222.77523392398</v>
      </c>
      <c r="E76">
        <v>47</v>
      </c>
      <c r="F76">
        <v>83.7</v>
      </c>
    </row>
    <row r="77" spans="1:12" x14ac:dyDescent="0.25">
      <c r="A77" t="s">
        <v>1517</v>
      </c>
      <c r="B77">
        <v>541880.94764085195</v>
      </c>
      <c r="C77">
        <v>43.5</v>
      </c>
      <c r="D77">
        <v>507607.67137832602</v>
      </c>
      <c r="E77">
        <v>51.4</v>
      </c>
      <c r="F77">
        <v>86.7</v>
      </c>
    </row>
    <row r="78" spans="1:12" x14ac:dyDescent="0.25">
      <c r="A78" t="s">
        <v>1518</v>
      </c>
      <c r="B78">
        <v>598264.78200278699</v>
      </c>
      <c r="C78">
        <v>46.3</v>
      </c>
      <c r="D78">
        <v>602349.19370893901</v>
      </c>
      <c r="E78">
        <v>49.8</v>
      </c>
      <c r="F78">
        <v>85.1</v>
      </c>
    </row>
    <row r="79" spans="1:12" x14ac:dyDescent="0.25">
      <c r="A79" t="s">
        <v>1519</v>
      </c>
      <c r="B79">
        <v>374977.238038357</v>
      </c>
      <c r="C79">
        <v>52</v>
      </c>
      <c r="D79">
        <v>527478.79753135599</v>
      </c>
      <c r="E79">
        <v>38.6</v>
      </c>
      <c r="F79">
        <v>92.1</v>
      </c>
    </row>
    <row r="80" spans="1:12" x14ac:dyDescent="0.25">
      <c r="A80" t="s">
        <v>1520</v>
      </c>
      <c r="B80">
        <v>534864.02548277902</v>
      </c>
      <c r="C80">
        <v>44.6</v>
      </c>
      <c r="D80">
        <v>545489.81352445402</v>
      </c>
      <c r="E80">
        <v>39.5</v>
      </c>
      <c r="F80">
        <v>86.3</v>
      </c>
    </row>
    <row r="81" spans="1:6" x14ac:dyDescent="0.25">
      <c r="A81" t="s">
        <v>1521</v>
      </c>
      <c r="B81">
        <v>508562.74470767798</v>
      </c>
      <c r="C81">
        <v>41.2</v>
      </c>
      <c r="D81">
        <v>521678.27991240303</v>
      </c>
      <c r="E81">
        <v>47</v>
      </c>
      <c r="F81">
        <v>83.4</v>
      </c>
    </row>
    <row r="82" spans="1:6" x14ac:dyDescent="0.25">
      <c r="A82" t="s">
        <v>1522</v>
      </c>
      <c r="B82">
        <v>561350.72002123599</v>
      </c>
      <c r="C82">
        <v>41.4</v>
      </c>
      <c r="D82">
        <v>553832.10564735497</v>
      </c>
      <c r="E82">
        <v>43.4</v>
      </c>
      <c r="F82">
        <v>84</v>
      </c>
    </row>
    <row r="83" spans="1:6" x14ac:dyDescent="0.25">
      <c r="A83" t="s">
        <v>1523</v>
      </c>
      <c r="B83">
        <v>325320.19377529999</v>
      </c>
      <c r="C83">
        <v>46.5</v>
      </c>
      <c r="D83">
        <v>429047.71384962503</v>
      </c>
      <c r="E83">
        <v>43.7</v>
      </c>
      <c r="F83">
        <v>86.7</v>
      </c>
    </row>
    <row r="84" spans="1:6" x14ac:dyDescent="0.25">
      <c r="A84" t="s">
        <v>1524</v>
      </c>
      <c r="B84">
        <v>497494.06065432302</v>
      </c>
      <c r="C84">
        <v>43</v>
      </c>
      <c r="D84">
        <v>432264.25111155398</v>
      </c>
      <c r="E84">
        <v>43.9</v>
      </c>
      <c r="F84">
        <v>84.7</v>
      </c>
    </row>
    <row r="85" spans="1:6" x14ac:dyDescent="0.25">
      <c r="A85" t="s">
        <v>1525</v>
      </c>
      <c r="B85">
        <v>509326.564470104</v>
      </c>
      <c r="C85">
        <v>39.700000000000003</v>
      </c>
      <c r="D85">
        <v>454128.87384697102</v>
      </c>
      <c r="E85">
        <v>39.299999999999997</v>
      </c>
      <c r="F85">
        <v>83.7</v>
      </c>
    </row>
    <row r="86" spans="1:6" x14ac:dyDescent="0.25">
      <c r="A86" t="s">
        <v>1526</v>
      </c>
      <c r="B86">
        <v>565765.21335191501</v>
      </c>
      <c r="C86">
        <v>36.5</v>
      </c>
      <c r="D86">
        <v>650785.32085738902</v>
      </c>
      <c r="E86">
        <v>30.3</v>
      </c>
      <c r="F86">
        <v>81.900000000000006</v>
      </c>
    </row>
    <row r="87" spans="1:6" x14ac:dyDescent="0.25">
      <c r="A87" t="s">
        <v>1527</v>
      </c>
      <c r="B87">
        <v>336694.00756519998</v>
      </c>
      <c r="C87">
        <v>43.7</v>
      </c>
      <c r="D87">
        <v>378352.511779149</v>
      </c>
      <c r="E87">
        <v>40.700000000000003</v>
      </c>
      <c r="F87">
        <v>81.599999999999994</v>
      </c>
    </row>
    <row r="88" spans="1:6" x14ac:dyDescent="0.25">
      <c r="A88" t="s">
        <v>1528</v>
      </c>
      <c r="B88">
        <v>497223.96973920002</v>
      </c>
      <c r="C88">
        <v>37.299999999999997</v>
      </c>
      <c r="D88">
        <v>474090.25150972197</v>
      </c>
      <c r="E88">
        <v>40.700000000000003</v>
      </c>
      <c r="F88">
        <v>78</v>
      </c>
    </row>
    <row r="89" spans="1:6" x14ac:dyDescent="0.25">
      <c r="A89" t="s">
        <v>1529</v>
      </c>
      <c r="B89">
        <v>460615.96655385202</v>
      </c>
      <c r="C89">
        <v>34.799999999999997</v>
      </c>
      <c r="D89">
        <v>455314.88486296398</v>
      </c>
      <c r="E89">
        <v>45.8</v>
      </c>
      <c r="F89">
        <v>79.400000000000006</v>
      </c>
    </row>
    <row r="90" spans="1:6" x14ac:dyDescent="0.25">
      <c r="A90" t="s">
        <v>1530</v>
      </c>
      <c r="B90">
        <v>486171.34514566301</v>
      </c>
      <c r="C90">
        <v>38.299999999999997</v>
      </c>
      <c r="D90">
        <v>498086.13710266101</v>
      </c>
      <c r="E90">
        <v>38.5</v>
      </c>
      <c r="F90">
        <v>78.8</v>
      </c>
    </row>
    <row r="91" spans="1:6" x14ac:dyDescent="0.25">
      <c r="A91" t="s">
        <v>1531</v>
      </c>
      <c r="B91">
        <v>310938.88114672498</v>
      </c>
      <c r="C91">
        <v>46.2</v>
      </c>
      <c r="D91">
        <v>398808.94551728701</v>
      </c>
      <c r="E91">
        <v>48.7</v>
      </c>
      <c r="F91">
        <v>76.900000000000006</v>
      </c>
    </row>
    <row r="92" spans="1:6" x14ac:dyDescent="0.25">
      <c r="A92" t="s">
        <v>1532</v>
      </c>
      <c r="B92">
        <v>434146.65870329802</v>
      </c>
      <c r="C92">
        <v>41.4</v>
      </c>
      <c r="D92">
        <v>432696.26385294303</v>
      </c>
      <c r="E92">
        <v>43.5</v>
      </c>
      <c r="F92">
        <v>80.7</v>
      </c>
    </row>
    <row r="93" spans="1:6" x14ac:dyDescent="0.25">
      <c r="A93" t="s">
        <v>1533</v>
      </c>
      <c r="B93">
        <v>430111.08899064298</v>
      </c>
      <c r="C93">
        <v>42.8</v>
      </c>
      <c r="D93">
        <v>482688.03503882099</v>
      </c>
      <c r="E93">
        <v>34.700000000000003</v>
      </c>
      <c r="F93">
        <v>80.2</v>
      </c>
    </row>
    <row r="94" spans="1:6" x14ac:dyDescent="0.25">
      <c r="A94" t="s">
        <v>1534</v>
      </c>
      <c r="B94">
        <v>481709.46977238002</v>
      </c>
      <c r="C94">
        <v>38.700000000000003</v>
      </c>
      <c r="D94">
        <v>507103.32470635098</v>
      </c>
      <c r="E94">
        <v>40.5</v>
      </c>
      <c r="F94">
        <v>80.8</v>
      </c>
    </row>
    <row r="95" spans="1:6" x14ac:dyDescent="0.25">
      <c r="A95" t="s">
        <v>1535</v>
      </c>
      <c r="B95">
        <v>340165.90351051802</v>
      </c>
      <c r="C95">
        <v>51.6</v>
      </c>
      <c r="D95">
        <v>452230.53951821598</v>
      </c>
      <c r="E95">
        <v>37.4</v>
      </c>
      <c r="F95">
        <v>80.599999999999994</v>
      </c>
    </row>
    <row r="96" spans="1:6" x14ac:dyDescent="0.25">
      <c r="A96" t="s">
        <v>1536</v>
      </c>
      <c r="B96">
        <v>470041.54223903402</v>
      </c>
      <c r="C96">
        <v>43.5</v>
      </c>
      <c r="D96">
        <v>409351.250912469</v>
      </c>
      <c r="E96">
        <v>49.4</v>
      </c>
      <c r="F96">
        <v>83.5</v>
      </c>
    </row>
    <row r="97" spans="1:6" x14ac:dyDescent="0.25">
      <c r="A97" t="s">
        <v>1537</v>
      </c>
      <c r="B97">
        <v>462013.53772645799</v>
      </c>
      <c r="C97">
        <v>39.299999999999997</v>
      </c>
      <c r="D97">
        <v>516208.24208640301</v>
      </c>
      <c r="E97">
        <v>50.8</v>
      </c>
      <c r="F97">
        <v>82.7</v>
      </c>
    </row>
    <row r="98" spans="1:6" x14ac:dyDescent="0.25">
      <c r="A98" t="s">
        <v>1538</v>
      </c>
      <c r="B98">
        <v>506244.74085871701</v>
      </c>
      <c r="C98">
        <v>41.5</v>
      </c>
      <c r="D98">
        <v>466824.20864025498</v>
      </c>
      <c r="E98">
        <v>46.9</v>
      </c>
      <c r="F98">
        <v>82.2</v>
      </c>
    </row>
    <row r="99" spans="1:6" x14ac:dyDescent="0.25">
      <c r="A99" t="s">
        <v>1539</v>
      </c>
      <c r="B99">
        <v>360056.00902515103</v>
      </c>
      <c r="C99">
        <v>49</v>
      </c>
      <c r="D99">
        <v>429923.28621673601</v>
      </c>
      <c r="E99">
        <v>49.2</v>
      </c>
      <c r="F99">
        <v>81.8</v>
      </c>
    </row>
    <row r="100" spans="1:6" x14ac:dyDescent="0.25">
      <c r="A100" t="s">
        <v>1540</v>
      </c>
      <c r="B100">
        <v>488915.92010086903</v>
      </c>
      <c r="C100">
        <v>44.5</v>
      </c>
      <c r="D100">
        <v>524043.931249585</v>
      </c>
      <c r="E100">
        <v>40.700000000000003</v>
      </c>
      <c r="F100">
        <v>81.099999999999994</v>
      </c>
    </row>
    <row r="101" spans="1:6" x14ac:dyDescent="0.25">
      <c r="A101" t="s">
        <v>1541</v>
      </c>
      <c r="B101">
        <v>467078.24009555997</v>
      </c>
      <c r="C101">
        <v>40.799999999999997</v>
      </c>
      <c r="D101">
        <v>568589.02382374404</v>
      </c>
      <c r="E101">
        <v>43.6</v>
      </c>
      <c r="F101">
        <v>80.7</v>
      </c>
    </row>
    <row r="102" spans="1:6" x14ac:dyDescent="0.25">
      <c r="A102" t="s">
        <v>1542</v>
      </c>
      <c r="B102">
        <v>546460.41542238998</v>
      </c>
      <c r="C102">
        <v>41.9</v>
      </c>
      <c r="D102">
        <v>598863.09642312001</v>
      </c>
      <c r="E102">
        <v>46.9</v>
      </c>
      <c r="F102">
        <v>81.599999999999994</v>
      </c>
    </row>
    <row r="103" spans="1:6" x14ac:dyDescent="0.25">
      <c r="A103" t="s">
        <v>1543</v>
      </c>
      <c r="B103">
        <v>380969.141947044</v>
      </c>
      <c r="C103">
        <v>52.9</v>
      </c>
      <c r="D103">
        <v>532223.90337779606</v>
      </c>
      <c r="E103">
        <v>51.8</v>
      </c>
      <c r="F103">
        <v>81.099999999999994</v>
      </c>
    </row>
    <row r="104" spans="1:6" x14ac:dyDescent="0.25">
      <c r="A104" t="s">
        <v>1544</v>
      </c>
      <c r="B104">
        <v>503626.65073992999</v>
      </c>
      <c r="C104">
        <v>45.6</v>
      </c>
      <c r="D104">
        <v>588149.84405069996</v>
      </c>
      <c r="E104">
        <v>55.6</v>
      </c>
      <c r="F104">
        <v>80.3</v>
      </c>
    </row>
    <row r="105" spans="1:6" x14ac:dyDescent="0.25">
      <c r="A105" t="s">
        <v>1545</v>
      </c>
      <c r="B105">
        <v>472571.50441303302</v>
      </c>
      <c r="C105">
        <v>46.6</v>
      </c>
      <c r="D105">
        <v>601410.31256221398</v>
      </c>
      <c r="E105">
        <v>43.9</v>
      </c>
      <c r="F105">
        <v>81.7</v>
      </c>
    </row>
    <row r="106" spans="1:6" x14ac:dyDescent="0.25">
      <c r="A106" t="s">
        <v>1546</v>
      </c>
      <c r="B106">
        <v>547016.25854403095</v>
      </c>
      <c r="C106">
        <v>48.5</v>
      </c>
      <c r="D106">
        <v>644461.87537328305</v>
      </c>
      <c r="E106">
        <v>53.8</v>
      </c>
      <c r="F106">
        <v>81</v>
      </c>
    </row>
    <row r="107" spans="1:6" x14ac:dyDescent="0.25">
      <c r="A107" t="s">
        <v>1547</v>
      </c>
      <c r="B107">
        <v>391022.62923883501</v>
      </c>
      <c r="C107">
        <v>57.2</v>
      </c>
      <c r="D107">
        <v>545139.95620147302</v>
      </c>
      <c r="E107">
        <v>50.9</v>
      </c>
      <c r="F107">
        <v>81.7</v>
      </c>
    </row>
    <row r="108" spans="1:6" x14ac:dyDescent="0.25">
      <c r="A108" t="s">
        <v>1548</v>
      </c>
      <c r="B108">
        <v>536704.35994425602</v>
      </c>
      <c r="C108">
        <v>50.1</v>
      </c>
      <c r="D108">
        <v>647384.29889176495</v>
      </c>
      <c r="E108">
        <v>51</v>
      </c>
      <c r="F108">
        <v>81.5</v>
      </c>
    </row>
    <row r="109" spans="1:6" x14ac:dyDescent="0.25">
      <c r="A109" t="s">
        <v>1549</v>
      </c>
      <c r="B109">
        <v>517289.93297498202</v>
      </c>
      <c r="C109">
        <v>49.2</v>
      </c>
      <c r="D109">
        <v>636765.81060455204</v>
      </c>
      <c r="E109">
        <v>49.3</v>
      </c>
      <c r="F109">
        <v>83.7</v>
      </c>
    </row>
    <row r="110" spans="1:6" x14ac:dyDescent="0.25">
      <c r="A110" t="s">
        <v>1550</v>
      </c>
      <c r="B110">
        <v>616353.44083880796</v>
      </c>
      <c r="C110">
        <v>48.6</v>
      </c>
      <c r="D110">
        <v>717814.18806822004</v>
      </c>
      <c r="E110">
        <v>48.9</v>
      </c>
      <c r="F110">
        <v>83.1</v>
      </c>
    </row>
    <row r="111" spans="1:6" x14ac:dyDescent="0.25">
      <c r="A111" t="s">
        <v>1551</v>
      </c>
      <c r="B111">
        <v>512052.29278651503</v>
      </c>
      <c r="C111">
        <v>49.7</v>
      </c>
      <c r="D111">
        <v>665383.50255491398</v>
      </c>
      <c r="E111">
        <v>46.5</v>
      </c>
      <c r="F111">
        <v>83.9</v>
      </c>
    </row>
    <row r="112" spans="1:6" x14ac:dyDescent="0.25">
      <c r="A112" t="s">
        <v>1552</v>
      </c>
      <c r="B112">
        <v>593685.44694405701</v>
      </c>
      <c r="C112">
        <v>47.2</v>
      </c>
      <c r="D112">
        <v>671527.50680204399</v>
      </c>
      <c r="E112">
        <v>47.2</v>
      </c>
      <c r="F112">
        <v>84.9</v>
      </c>
    </row>
    <row r="113" spans="1:6" x14ac:dyDescent="0.25">
      <c r="A113" t="s">
        <v>1553</v>
      </c>
      <c r="B113">
        <v>600712.72148118704</v>
      </c>
      <c r="C113">
        <v>45.4</v>
      </c>
      <c r="D113">
        <v>842095.294976442</v>
      </c>
      <c r="E113">
        <v>50.4</v>
      </c>
      <c r="F113">
        <v>87.2</v>
      </c>
    </row>
    <row r="114" spans="1:6" x14ac:dyDescent="0.25">
      <c r="A114" t="s">
        <v>1554</v>
      </c>
      <c r="B114">
        <v>672869.86528634897</v>
      </c>
      <c r="C114">
        <v>48.6</v>
      </c>
      <c r="D114">
        <v>878995.68650872598</v>
      </c>
      <c r="E114">
        <v>48.2</v>
      </c>
      <c r="F114">
        <v>88.2</v>
      </c>
    </row>
    <row r="115" spans="1:6" x14ac:dyDescent="0.25">
      <c r="A115" t="s">
        <v>1555</v>
      </c>
      <c r="B115">
        <v>575560.82022695604</v>
      </c>
      <c r="C115">
        <v>51.5</v>
      </c>
      <c r="D115">
        <v>738308.18236113898</v>
      </c>
      <c r="E115">
        <v>46.3</v>
      </c>
      <c r="F115">
        <v>88.7</v>
      </c>
    </row>
    <row r="116" spans="1:6" x14ac:dyDescent="0.25">
      <c r="A116" t="s">
        <v>1556</v>
      </c>
      <c r="B116">
        <v>604087.86249917105</v>
      </c>
      <c r="C116">
        <v>43.3</v>
      </c>
      <c r="D116">
        <v>662038.62233724899</v>
      </c>
      <c r="E116">
        <v>41.3</v>
      </c>
      <c r="F116">
        <v>91.1</v>
      </c>
    </row>
    <row r="117" spans="1:6" x14ac:dyDescent="0.25">
      <c r="A117" t="s">
        <v>1557</v>
      </c>
      <c r="B117">
        <v>663455.57103988295</v>
      </c>
      <c r="C117">
        <v>43</v>
      </c>
      <c r="D117">
        <v>738161.78910345701</v>
      </c>
      <c r="E117">
        <v>41.7</v>
      </c>
      <c r="F117">
        <v>92.5</v>
      </c>
    </row>
    <row r="118" spans="1:6" x14ac:dyDescent="0.25">
      <c r="A118" t="s">
        <v>1558</v>
      </c>
      <c r="B118">
        <v>697451.85480124794</v>
      </c>
      <c r="C118">
        <v>45.8</v>
      </c>
      <c r="D118">
        <v>707224.36790762504</v>
      </c>
      <c r="E118">
        <v>46.5</v>
      </c>
      <c r="F118">
        <v>92.6</v>
      </c>
    </row>
    <row r="119" spans="1:6" x14ac:dyDescent="0.25">
      <c r="A119" t="s">
        <v>1559</v>
      </c>
      <c r="B119">
        <v>636104.18740460498</v>
      </c>
      <c r="C119">
        <v>49.4</v>
      </c>
      <c r="D119">
        <v>810759.57263255701</v>
      </c>
      <c r="E119">
        <v>46.2</v>
      </c>
      <c r="F119">
        <v>94.5</v>
      </c>
    </row>
    <row r="120" spans="1:6" x14ac:dyDescent="0.25">
      <c r="A120" t="s">
        <v>1560</v>
      </c>
      <c r="B120">
        <v>758409.58258676797</v>
      </c>
      <c r="C120">
        <v>41.9</v>
      </c>
      <c r="D120">
        <v>956858.318402017</v>
      </c>
      <c r="E120">
        <v>46.5</v>
      </c>
      <c r="F120">
        <v>99.8</v>
      </c>
    </row>
    <row r="121" spans="1:6" x14ac:dyDescent="0.25">
      <c r="A121" t="s">
        <v>1561</v>
      </c>
      <c r="B121">
        <v>742952.15342756698</v>
      </c>
      <c r="C121">
        <v>43.4</v>
      </c>
      <c r="D121">
        <v>805388.01513039996</v>
      </c>
      <c r="E121">
        <v>49.3</v>
      </c>
      <c r="F121">
        <v>103.6</v>
      </c>
    </row>
    <row r="122" spans="1:6" x14ac:dyDescent="0.25">
      <c r="A122" t="s">
        <v>1562</v>
      </c>
      <c r="B122">
        <v>754443.82507133798</v>
      </c>
      <c r="C122">
        <v>45</v>
      </c>
      <c r="D122">
        <v>876297.96270489099</v>
      </c>
      <c r="E122">
        <v>53.8</v>
      </c>
      <c r="F122">
        <v>102</v>
      </c>
    </row>
    <row r="123" spans="1:6" x14ac:dyDescent="0.25">
      <c r="A123" t="s">
        <v>1563</v>
      </c>
      <c r="B123">
        <v>680316.27845245204</v>
      </c>
      <c r="C123">
        <v>51.2</v>
      </c>
      <c r="D123">
        <v>944372.420200411</v>
      </c>
      <c r="E123">
        <v>52.5</v>
      </c>
      <c r="F123">
        <v>113.8</v>
      </c>
    </row>
    <row r="124" spans="1:6" x14ac:dyDescent="0.25">
      <c r="A124" t="s">
        <v>1564</v>
      </c>
      <c r="B124">
        <v>859116.99515561794</v>
      </c>
      <c r="C124">
        <v>49.4</v>
      </c>
      <c r="D124">
        <v>939745.96854469401</v>
      </c>
      <c r="E124">
        <v>51.2</v>
      </c>
      <c r="F124">
        <v>116.5</v>
      </c>
    </row>
    <row r="125" spans="1:6" x14ac:dyDescent="0.25">
      <c r="A125" t="s">
        <v>1565</v>
      </c>
      <c r="B125">
        <v>814206.78213551</v>
      </c>
      <c r="C125">
        <v>47.6</v>
      </c>
      <c r="D125">
        <v>1315179.9057668101</v>
      </c>
      <c r="E125">
        <v>45.8</v>
      </c>
      <c r="F125">
        <v>129.1</v>
      </c>
    </row>
    <row r="126" spans="1:6" x14ac:dyDescent="0.25">
      <c r="A126" t="s">
        <v>1566</v>
      </c>
      <c r="B126">
        <v>910518.01712124201</v>
      </c>
      <c r="C126">
        <v>49.6</v>
      </c>
      <c r="D126">
        <v>1184357.95341429</v>
      </c>
      <c r="E126">
        <v>63.2</v>
      </c>
      <c r="F126">
        <v>127.6</v>
      </c>
    </row>
    <row r="127" spans="1:6" x14ac:dyDescent="0.25">
      <c r="A127" t="s">
        <v>1096</v>
      </c>
      <c r="B127">
        <v>854754</v>
      </c>
      <c r="C127">
        <v>56.5</v>
      </c>
      <c r="D127">
        <v>1171127</v>
      </c>
      <c r="E127">
        <v>58.7</v>
      </c>
      <c r="F127">
        <v>124.5</v>
      </c>
    </row>
    <row r="128" spans="1:6" x14ac:dyDescent="0.25">
      <c r="A128" t="s">
        <v>1567</v>
      </c>
      <c r="B128">
        <v>1176095</v>
      </c>
      <c r="C128">
        <v>51.4</v>
      </c>
      <c r="D128">
        <v>1475276</v>
      </c>
      <c r="E128">
        <v>54.5</v>
      </c>
      <c r="F128">
        <v>127.4</v>
      </c>
    </row>
    <row r="129" spans="1:6" x14ac:dyDescent="0.25">
      <c r="A129" t="s">
        <v>1568</v>
      </c>
      <c r="B129">
        <v>1051251</v>
      </c>
      <c r="C129">
        <v>50.9</v>
      </c>
      <c r="D129">
        <v>1232409</v>
      </c>
      <c r="E129">
        <v>48</v>
      </c>
      <c r="F129">
        <v>129.1</v>
      </c>
    </row>
    <row r="130" spans="1:6" x14ac:dyDescent="0.25">
      <c r="A130" t="s">
        <v>1569</v>
      </c>
      <c r="B130">
        <v>1203221</v>
      </c>
      <c r="C130">
        <v>48.1</v>
      </c>
      <c r="D130">
        <v>1599593</v>
      </c>
      <c r="E130">
        <v>45.5</v>
      </c>
      <c r="F130">
        <v>129.4</v>
      </c>
    </row>
    <row r="131" spans="1:6" x14ac:dyDescent="0.25">
      <c r="A131" t="s">
        <v>1098</v>
      </c>
      <c r="B131">
        <v>1029455</v>
      </c>
      <c r="C131">
        <v>56.3</v>
      </c>
      <c r="D131">
        <v>1524928</v>
      </c>
      <c r="E131">
        <v>56.5</v>
      </c>
      <c r="F131">
        <v>133.30000000000001</v>
      </c>
    </row>
    <row r="132" spans="1:6" x14ac:dyDescent="0.25">
      <c r="A132" t="s">
        <v>1570</v>
      </c>
      <c r="B132">
        <v>1237801</v>
      </c>
      <c r="C132">
        <v>53.9</v>
      </c>
      <c r="D132">
        <v>1515065</v>
      </c>
      <c r="E132">
        <v>54.1</v>
      </c>
      <c r="F132">
        <v>137.1</v>
      </c>
    </row>
    <row r="133" spans="1:6" x14ac:dyDescent="0.25">
      <c r="A133" t="s">
        <v>1571</v>
      </c>
      <c r="B133">
        <v>1183952</v>
      </c>
      <c r="C133">
        <v>52.3</v>
      </c>
      <c r="D133">
        <v>1350562</v>
      </c>
      <c r="E133">
        <v>60.1</v>
      </c>
      <c r="F133">
        <v>139.9</v>
      </c>
    </row>
    <row r="134" spans="1:6" x14ac:dyDescent="0.25">
      <c r="A134" t="s">
        <v>1572</v>
      </c>
      <c r="B134">
        <v>1433989</v>
      </c>
      <c r="C134">
        <v>52.2</v>
      </c>
      <c r="D134">
        <v>1735849</v>
      </c>
      <c r="E134">
        <v>60.7</v>
      </c>
      <c r="F134">
        <v>143.69999999999999</v>
      </c>
    </row>
    <row r="135" spans="1:6" x14ac:dyDescent="0.25">
      <c r="A135" t="s">
        <v>1099</v>
      </c>
      <c r="B135">
        <v>1103304</v>
      </c>
      <c r="C135">
        <v>56.1</v>
      </c>
      <c r="D135">
        <v>1454791</v>
      </c>
      <c r="E135">
        <v>55</v>
      </c>
      <c r="F135">
        <v>147</v>
      </c>
    </row>
    <row r="136" spans="1:6" x14ac:dyDescent="0.25">
      <c r="A136" t="s">
        <v>1573</v>
      </c>
      <c r="B136">
        <v>1284029</v>
      </c>
      <c r="C136">
        <v>55.5</v>
      </c>
      <c r="D136">
        <v>1658603</v>
      </c>
      <c r="E136">
        <v>57.7</v>
      </c>
      <c r="F136">
        <v>145.30000000000001</v>
      </c>
    </row>
    <row r="137" spans="1:6" x14ac:dyDescent="0.25">
      <c r="A137" t="s">
        <v>1574</v>
      </c>
      <c r="B137">
        <v>1313935</v>
      </c>
      <c r="C137">
        <v>55.5</v>
      </c>
      <c r="D137">
        <v>1647494</v>
      </c>
      <c r="E137">
        <v>59.9</v>
      </c>
      <c r="F137">
        <v>152.5</v>
      </c>
    </row>
    <row r="138" spans="1:6" x14ac:dyDescent="0.25">
      <c r="A138" t="s">
        <v>1575</v>
      </c>
      <c r="B138">
        <v>1524953</v>
      </c>
      <c r="C138">
        <v>54.2</v>
      </c>
      <c r="D138">
        <v>1913680</v>
      </c>
      <c r="E138">
        <v>56.1</v>
      </c>
      <c r="F138">
        <v>155.19999999999999</v>
      </c>
    </row>
    <row r="139" spans="1:6" x14ac:dyDescent="0.25">
      <c r="A139" t="s">
        <v>1100</v>
      </c>
      <c r="B139">
        <v>1234941</v>
      </c>
      <c r="C139">
        <v>60.7</v>
      </c>
      <c r="D139">
        <v>1649730</v>
      </c>
      <c r="E139">
        <v>51.6</v>
      </c>
      <c r="F139">
        <v>158.5</v>
      </c>
    </row>
    <row r="140" spans="1:6" x14ac:dyDescent="0.25">
      <c r="A140" t="s">
        <v>1576</v>
      </c>
      <c r="B140">
        <v>1457916</v>
      </c>
      <c r="C140">
        <v>57.4</v>
      </c>
      <c r="D140">
        <v>1587791</v>
      </c>
      <c r="E140">
        <v>59.8</v>
      </c>
      <c r="F140">
        <v>161.80000000000001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138"/>
  <sheetViews>
    <sheetView zoomScaleNormal="100" workbookViewId="0"/>
  </sheetViews>
  <sheetFormatPr defaultColWidth="8.85546875" defaultRowHeight="15" x14ac:dyDescent="0.25"/>
  <cols>
    <col min="1" max="3" width="14" customWidth="1"/>
  </cols>
  <sheetData>
    <row r="1" spans="1:5" ht="16.5" customHeight="1" x14ac:dyDescent="0.25">
      <c r="A1" s="65" t="s">
        <v>1584</v>
      </c>
      <c r="E1" s="16" t="s">
        <v>124</v>
      </c>
    </row>
    <row r="2" spans="1:5" x14ac:dyDescent="0.25">
      <c r="A2" s="21" t="s">
        <v>1585</v>
      </c>
      <c r="E2" s="18" t="s">
        <v>125</v>
      </c>
    </row>
    <row r="3" spans="1:5" x14ac:dyDescent="0.25">
      <c r="E3" s="21" t="s">
        <v>1586</v>
      </c>
    </row>
    <row r="5" spans="1:5" ht="60.75" customHeight="1" x14ac:dyDescent="0.25">
      <c r="A5" s="171" t="s">
        <v>227</v>
      </c>
      <c r="B5" s="171" t="s">
        <v>1587</v>
      </c>
      <c r="C5" s="171" t="s">
        <v>1588</v>
      </c>
    </row>
    <row r="6" spans="1:5" x14ac:dyDescent="0.25">
      <c r="A6">
        <v>2002</v>
      </c>
      <c r="B6">
        <v>1918.4</v>
      </c>
      <c r="C6">
        <v>1927</v>
      </c>
    </row>
    <row r="7" spans="1:5" x14ac:dyDescent="0.25">
      <c r="A7">
        <v>2003</v>
      </c>
      <c r="B7">
        <v>1969.3</v>
      </c>
      <c r="C7">
        <v>2039</v>
      </c>
    </row>
    <row r="8" spans="1:5" x14ac:dyDescent="0.25">
      <c r="A8">
        <v>2004</v>
      </c>
      <c r="B8">
        <v>1952.3</v>
      </c>
      <c r="C8">
        <v>2135</v>
      </c>
    </row>
    <row r="9" spans="1:5" x14ac:dyDescent="0.25">
      <c r="A9">
        <v>2005</v>
      </c>
      <c r="B9">
        <v>2281.8000000000002</v>
      </c>
      <c r="C9">
        <v>2427</v>
      </c>
    </row>
    <row r="10" spans="1:5" x14ac:dyDescent="0.25">
      <c r="A10">
        <v>2006</v>
      </c>
      <c r="B10">
        <v>2540.3000000000002</v>
      </c>
      <c r="C10">
        <v>2597</v>
      </c>
    </row>
    <row r="11" spans="1:5" x14ac:dyDescent="0.25">
      <c r="A11">
        <v>2007</v>
      </c>
      <c r="B11">
        <v>2414.6999999999998</v>
      </c>
      <c r="C11">
        <v>2973</v>
      </c>
    </row>
    <row r="12" spans="1:5" x14ac:dyDescent="0.25">
      <c r="A12">
        <v>2008</v>
      </c>
      <c r="B12">
        <v>2450.6</v>
      </c>
      <c r="C12">
        <v>3072</v>
      </c>
    </row>
    <row r="13" spans="1:5" x14ac:dyDescent="0.25">
      <c r="A13">
        <v>2009</v>
      </c>
      <c r="B13">
        <v>1861.5</v>
      </c>
      <c r="C13">
        <v>2231</v>
      </c>
    </row>
    <row r="14" spans="1:5" x14ac:dyDescent="0.25">
      <c r="A14">
        <v>2010</v>
      </c>
      <c r="B14">
        <v>1484.5</v>
      </c>
      <c r="C14">
        <v>1854</v>
      </c>
    </row>
    <row r="15" spans="1:5" x14ac:dyDescent="0.25">
      <c r="A15">
        <v>2011</v>
      </c>
      <c r="B15">
        <v>1370.4</v>
      </c>
      <c r="C15">
        <v>1579</v>
      </c>
    </row>
    <row r="16" spans="1:5" x14ac:dyDescent="0.25">
      <c r="A16">
        <v>2012</v>
      </c>
      <c r="B16">
        <v>938</v>
      </c>
      <c r="C16">
        <v>1397</v>
      </c>
    </row>
    <row r="17" spans="1:3" x14ac:dyDescent="0.25">
      <c r="A17">
        <v>2013</v>
      </c>
      <c r="B17">
        <v>783.3</v>
      </c>
      <c r="C17">
        <v>1256</v>
      </c>
    </row>
    <row r="18" spans="1:3" x14ac:dyDescent="0.25">
      <c r="A18">
        <v>2014</v>
      </c>
      <c r="B18">
        <v>751.1</v>
      </c>
      <c r="C18">
        <v>1019</v>
      </c>
    </row>
    <row r="19" spans="1:3" x14ac:dyDescent="0.25">
      <c r="A19">
        <v>2015</v>
      </c>
      <c r="B19">
        <v>696.9</v>
      </c>
      <c r="C19">
        <v>979</v>
      </c>
    </row>
    <row r="20" spans="1:3" x14ac:dyDescent="0.25">
      <c r="A20">
        <v>2016</v>
      </c>
      <c r="B20">
        <v>928.1</v>
      </c>
      <c r="C20">
        <v>1012</v>
      </c>
    </row>
    <row r="21" spans="1:3" x14ac:dyDescent="0.25">
      <c r="A21">
        <v>2017</v>
      </c>
      <c r="B21">
        <v>1251.4000000000001</v>
      </c>
      <c r="C21">
        <v>1041</v>
      </c>
    </row>
    <row r="22" spans="1:3" x14ac:dyDescent="0.25">
      <c r="A22">
        <v>2018</v>
      </c>
      <c r="B22">
        <v>1251.5</v>
      </c>
      <c r="C22">
        <v>1302</v>
      </c>
    </row>
    <row r="23" spans="1:3" x14ac:dyDescent="0.25">
      <c r="A23">
        <v>2019</v>
      </c>
      <c r="B23">
        <v>1535.7</v>
      </c>
      <c r="C23">
        <v>1430</v>
      </c>
    </row>
    <row r="24" spans="1:3" x14ac:dyDescent="0.25">
      <c r="A24">
        <v>2020</v>
      </c>
      <c r="B24">
        <v>1442.9</v>
      </c>
      <c r="C24">
        <v>1524</v>
      </c>
    </row>
    <row r="25" spans="1:3" x14ac:dyDescent="0.25">
      <c r="A25">
        <v>2021</v>
      </c>
      <c r="B25">
        <v>1733.6</v>
      </c>
      <c r="C25">
        <v>1632</v>
      </c>
    </row>
    <row r="26" spans="1:3" x14ac:dyDescent="0.25">
      <c r="A26">
        <v>2022</v>
      </c>
      <c r="B26">
        <v>2037.7</v>
      </c>
      <c r="C26">
        <v>1996</v>
      </c>
    </row>
    <row r="27" spans="1:3" x14ac:dyDescent="0.25">
      <c r="A27">
        <v>2023</v>
      </c>
      <c r="B27">
        <v>2051.4</v>
      </c>
      <c r="C27">
        <v>2023</v>
      </c>
    </row>
    <row r="28" spans="1:3" x14ac:dyDescent="0.25">
      <c r="A28">
        <v>2024</v>
      </c>
      <c r="B28">
        <v>2158.6</v>
      </c>
      <c r="C28">
        <v>2117</v>
      </c>
    </row>
    <row r="29" spans="1:3" x14ac:dyDescent="0.25">
      <c r="A29">
        <v>2025</v>
      </c>
      <c r="B29">
        <v>2251.3000000000002</v>
      </c>
      <c r="C29">
        <v>2258</v>
      </c>
    </row>
    <row r="31" spans="1:3" x14ac:dyDescent="0.25">
      <c r="A31" s="78" t="s">
        <v>1589</v>
      </c>
    </row>
    <row r="32" spans="1:3" ht="15.75" customHeight="1" x14ac:dyDescent="0.25">
      <c r="A32" s="171" t="s">
        <v>1578</v>
      </c>
      <c r="B32" s="171" t="s">
        <v>1590</v>
      </c>
    </row>
    <row r="33" spans="1:2" x14ac:dyDescent="0.25">
      <c r="A33" t="s">
        <v>1591</v>
      </c>
      <c r="B33">
        <v>238021</v>
      </c>
    </row>
    <row r="34" spans="1:2" x14ac:dyDescent="0.25">
      <c r="A34" t="s">
        <v>1592</v>
      </c>
      <c r="B34">
        <v>281904</v>
      </c>
    </row>
    <row r="35" spans="1:2" x14ac:dyDescent="0.25">
      <c r="A35" t="s">
        <v>1593</v>
      </c>
      <c r="B35">
        <v>332365</v>
      </c>
    </row>
    <row r="36" spans="1:2" x14ac:dyDescent="0.25">
      <c r="A36" t="s">
        <v>1594</v>
      </c>
      <c r="B36">
        <v>331865</v>
      </c>
    </row>
    <row r="37" spans="1:2" x14ac:dyDescent="0.25">
      <c r="A37" t="s">
        <v>1595</v>
      </c>
      <c r="B37">
        <v>369160</v>
      </c>
    </row>
    <row r="38" spans="1:2" x14ac:dyDescent="0.25">
      <c r="A38" t="s">
        <v>1596</v>
      </c>
      <c r="B38">
        <v>466090</v>
      </c>
    </row>
    <row r="39" spans="1:2" x14ac:dyDescent="0.25">
      <c r="A39" t="s">
        <v>1597</v>
      </c>
      <c r="B39">
        <v>483850</v>
      </c>
    </row>
    <row r="40" spans="1:2" x14ac:dyDescent="0.25">
      <c r="A40" t="s">
        <v>1598</v>
      </c>
      <c r="B40">
        <v>407442</v>
      </c>
    </row>
    <row r="41" spans="1:2" x14ac:dyDescent="0.25">
      <c r="A41" t="s">
        <v>334</v>
      </c>
      <c r="B41">
        <v>413391</v>
      </c>
    </row>
    <row r="42" spans="1:2" x14ac:dyDescent="0.25">
      <c r="A42" t="s">
        <v>335</v>
      </c>
      <c r="B42">
        <v>423623</v>
      </c>
    </row>
    <row r="43" spans="1:2" x14ac:dyDescent="0.25">
      <c r="A43" t="s">
        <v>336</v>
      </c>
      <c r="B43">
        <v>532592</v>
      </c>
    </row>
    <row r="44" spans="1:2" x14ac:dyDescent="0.25">
      <c r="A44" t="s">
        <v>337</v>
      </c>
      <c r="B44">
        <v>548843</v>
      </c>
    </row>
    <row r="45" spans="1:2" x14ac:dyDescent="0.25">
      <c r="A45" t="s">
        <v>338</v>
      </c>
      <c r="B45">
        <v>469077</v>
      </c>
    </row>
    <row r="46" spans="1:2" x14ac:dyDescent="0.25">
      <c r="A46" t="s">
        <v>339</v>
      </c>
      <c r="B46">
        <v>493508</v>
      </c>
    </row>
    <row r="47" spans="1:2" x14ac:dyDescent="0.25">
      <c r="A47" t="s">
        <v>340</v>
      </c>
      <c r="B47">
        <v>462034</v>
      </c>
    </row>
    <row r="48" spans="1:2" x14ac:dyDescent="0.25">
      <c r="A48" t="s">
        <v>341</v>
      </c>
      <c r="B48">
        <v>544685</v>
      </c>
    </row>
    <row r="49" spans="1:2" x14ac:dyDescent="0.25">
      <c r="A49" t="s">
        <v>342</v>
      </c>
      <c r="B49">
        <v>476557</v>
      </c>
    </row>
    <row r="50" spans="1:2" x14ac:dyDescent="0.25">
      <c r="A50" t="s">
        <v>343</v>
      </c>
      <c r="B50">
        <v>502669</v>
      </c>
    </row>
    <row r="51" spans="1:2" x14ac:dyDescent="0.25">
      <c r="A51" t="s">
        <v>344</v>
      </c>
      <c r="B51">
        <v>448314</v>
      </c>
    </row>
    <row r="52" spans="1:2" x14ac:dyDescent="0.25">
      <c r="A52" t="s">
        <v>345</v>
      </c>
      <c r="B52">
        <v>524723</v>
      </c>
    </row>
    <row r="53" spans="1:2" x14ac:dyDescent="0.25">
      <c r="A53" t="s">
        <v>346</v>
      </c>
      <c r="B53">
        <v>435146</v>
      </c>
    </row>
    <row r="54" spans="1:2" x14ac:dyDescent="0.25">
      <c r="A54" t="s">
        <v>347</v>
      </c>
      <c r="B54">
        <v>629540</v>
      </c>
    </row>
    <row r="55" spans="1:2" x14ac:dyDescent="0.25">
      <c r="A55" t="s">
        <v>348</v>
      </c>
      <c r="B55">
        <v>547511</v>
      </c>
    </row>
    <row r="56" spans="1:2" x14ac:dyDescent="0.25">
      <c r="A56" t="s">
        <v>349</v>
      </c>
      <c r="B56">
        <v>669639</v>
      </c>
    </row>
    <row r="57" spans="1:2" x14ac:dyDescent="0.25">
      <c r="A57" t="s">
        <v>350</v>
      </c>
      <c r="B57">
        <v>567004</v>
      </c>
    </row>
    <row r="58" spans="1:2" x14ac:dyDescent="0.25">
      <c r="A58" t="s">
        <v>351</v>
      </c>
      <c r="B58">
        <v>579638</v>
      </c>
    </row>
    <row r="59" spans="1:2" x14ac:dyDescent="0.25">
      <c r="A59" t="s">
        <v>352</v>
      </c>
      <c r="B59">
        <v>551320</v>
      </c>
    </row>
    <row r="60" spans="1:2" x14ac:dyDescent="0.25">
      <c r="A60" t="s">
        <v>353</v>
      </c>
      <c r="B60">
        <v>842332</v>
      </c>
    </row>
    <row r="61" spans="1:2" x14ac:dyDescent="0.25">
      <c r="A61" t="s">
        <v>354</v>
      </c>
      <c r="B61">
        <v>592477</v>
      </c>
    </row>
    <row r="62" spans="1:2" x14ac:dyDescent="0.25">
      <c r="A62" t="s">
        <v>355</v>
      </c>
      <c r="B62">
        <v>656993</v>
      </c>
    </row>
    <row r="63" spans="1:2" x14ac:dyDescent="0.25">
      <c r="A63" t="s">
        <v>356</v>
      </c>
      <c r="B63">
        <v>500483</v>
      </c>
    </row>
    <row r="64" spans="1:2" x14ac:dyDescent="0.25">
      <c r="A64" t="s">
        <v>357</v>
      </c>
      <c r="B64">
        <v>664705</v>
      </c>
    </row>
    <row r="65" spans="1:2" x14ac:dyDescent="0.25">
      <c r="A65" t="s">
        <v>358</v>
      </c>
      <c r="B65">
        <v>499954</v>
      </c>
    </row>
    <row r="66" spans="1:2" x14ac:dyDescent="0.25">
      <c r="A66" t="s">
        <v>359</v>
      </c>
      <c r="B66">
        <v>480112</v>
      </c>
    </row>
    <row r="67" spans="1:2" x14ac:dyDescent="0.25">
      <c r="A67" t="s">
        <v>360</v>
      </c>
      <c r="B67">
        <v>569078</v>
      </c>
    </row>
    <row r="68" spans="1:2" x14ac:dyDescent="0.25">
      <c r="A68" t="s">
        <v>361</v>
      </c>
      <c r="B68">
        <v>901430</v>
      </c>
    </row>
    <row r="69" spans="1:2" x14ac:dyDescent="0.25">
      <c r="A69" t="s">
        <v>362</v>
      </c>
      <c r="B69">
        <v>442403</v>
      </c>
    </row>
    <row r="70" spans="1:2" x14ac:dyDescent="0.25">
      <c r="A70" t="s">
        <v>363</v>
      </c>
      <c r="B70">
        <v>493392</v>
      </c>
    </row>
    <row r="71" spans="1:2" x14ac:dyDescent="0.25">
      <c r="A71" t="s">
        <v>364</v>
      </c>
      <c r="B71">
        <v>387935</v>
      </c>
    </row>
    <row r="72" spans="1:2" x14ac:dyDescent="0.25">
      <c r="A72" t="s">
        <v>365</v>
      </c>
      <c r="B72">
        <v>537766</v>
      </c>
    </row>
    <row r="73" spans="1:2" x14ac:dyDescent="0.25">
      <c r="A73" t="s">
        <v>366</v>
      </c>
      <c r="B73">
        <v>367659</v>
      </c>
    </row>
    <row r="74" spans="1:2" x14ac:dyDescent="0.25">
      <c r="A74" t="s">
        <v>367</v>
      </c>
      <c r="B74">
        <v>383542</v>
      </c>
    </row>
    <row r="75" spans="1:2" x14ac:dyDescent="0.25">
      <c r="A75" t="s">
        <v>368</v>
      </c>
      <c r="B75">
        <v>334607</v>
      </c>
    </row>
    <row r="76" spans="1:2" x14ac:dyDescent="0.25">
      <c r="A76" t="s">
        <v>369</v>
      </c>
      <c r="B76">
        <v>398703</v>
      </c>
    </row>
    <row r="77" spans="1:2" x14ac:dyDescent="0.25">
      <c r="A77" t="s">
        <v>370</v>
      </c>
      <c r="B77">
        <v>329635</v>
      </c>
    </row>
    <row r="78" spans="1:2" x14ac:dyDescent="0.25">
      <c r="A78" t="s">
        <v>371</v>
      </c>
      <c r="B78">
        <v>326047</v>
      </c>
    </row>
    <row r="79" spans="1:2" x14ac:dyDescent="0.25">
      <c r="A79" t="s">
        <v>372</v>
      </c>
      <c r="B79">
        <v>352551</v>
      </c>
    </row>
    <row r="80" spans="1:2" x14ac:dyDescent="0.25">
      <c r="A80" t="s">
        <v>373</v>
      </c>
      <c r="B80">
        <v>362149</v>
      </c>
    </row>
    <row r="81" spans="1:2" x14ac:dyDescent="0.25">
      <c r="A81" t="s">
        <v>374</v>
      </c>
      <c r="B81">
        <v>263815</v>
      </c>
    </row>
    <row r="82" spans="1:2" x14ac:dyDescent="0.25">
      <c r="A82" t="s">
        <v>375</v>
      </c>
      <c r="B82">
        <v>240670</v>
      </c>
    </row>
    <row r="83" spans="1:2" x14ac:dyDescent="0.25">
      <c r="A83" t="s">
        <v>376</v>
      </c>
      <c r="B83">
        <v>232384</v>
      </c>
    </row>
    <row r="84" spans="1:2" x14ac:dyDescent="0.25">
      <c r="A84" t="s">
        <v>377</v>
      </c>
      <c r="B84">
        <v>201166</v>
      </c>
    </row>
    <row r="85" spans="1:2" x14ac:dyDescent="0.25">
      <c r="A85" t="s">
        <v>378</v>
      </c>
      <c r="B85">
        <v>199801</v>
      </c>
    </row>
    <row r="86" spans="1:2" x14ac:dyDescent="0.25">
      <c r="A86" t="s">
        <v>379</v>
      </c>
      <c r="B86">
        <v>154898</v>
      </c>
    </row>
    <row r="87" spans="1:2" x14ac:dyDescent="0.25">
      <c r="A87" t="s">
        <v>380</v>
      </c>
      <c r="B87">
        <v>185858</v>
      </c>
    </row>
    <row r="88" spans="1:2" x14ac:dyDescent="0.25">
      <c r="A88" t="s">
        <v>381</v>
      </c>
      <c r="B88">
        <v>242744</v>
      </c>
    </row>
    <row r="89" spans="1:2" x14ac:dyDescent="0.25">
      <c r="A89" t="s">
        <v>382</v>
      </c>
      <c r="B89">
        <v>193040</v>
      </c>
    </row>
    <row r="90" spans="1:2" x14ac:dyDescent="0.25">
      <c r="A90" t="s">
        <v>383</v>
      </c>
      <c r="B90">
        <v>180544</v>
      </c>
    </row>
    <row r="91" spans="1:2" x14ac:dyDescent="0.25">
      <c r="A91" t="s">
        <v>384</v>
      </c>
      <c r="B91">
        <v>170655</v>
      </c>
    </row>
    <row r="92" spans="1:2" x14ac:dyDescent="0.25">
      <c r="A92" t="s">
        <v>385</v>
      </c>
      <c r="B92">
        <v>206885</v>
      </c>
    </row>
    <row r="93" spans="1:2" x14ac:dyDescent="0.25">
      <c r="A93" t="s">
        <v>386</v>
      </c>
      <c r="B93">
        <v>166697</v>
      </c>
    </row>
    <row r="94" spans="1:2" x14ac:dyDescent="0.25">
      <c r="A94" t="s">
        <v>387</v>
      </c>
      <c r="B94">
        <v>164180</v>
      </c>
    </row>
    <row r="95" spans="1:2" x14ac:dyDescent="0.25">
      <c r="A95" t="s">
        <v>388</v>
      </c>
      <c r="B95">
        <v>173487</v>
      </c>
    </row>
    <row r="96" spans="1:2" x14ac:dyDescent="0.25">
      <c r="A96" t="s">
        <v>389</v>
      </c>
      <c r="B96">
        <v>192510</v>
      </c>
    </row>
    <row r="97" spans="1:2" x14ac:dyDescent="0.25">
      <c r="A97" t="s">
        <v>390</v>
      </c>
      <c r="B97">
        <v>179661</v>
      </c>
    </row>
    <row r="98" spans="1:2" x14ac:dyDescent="0.25">
      <c r="A98" t="s">
        <v>391</v>
      </c>
      <c r="B98">
        <v>215714</v>
      </c>
    </row>
    <row r="99" spans="1:2" x14ac:dyDescent="0.25">
      <c r="A99" t="s">
        <v>392</v>
      </c>
      <c r="B99">
        <v>243812</v>
      </c>
    </row>
    <row r="100" spans="1:2" x14ac:dyDescent="0.25">
      <c r="A100" t="s">
        <v>393</v>
      </c>
      <c r="B100">
        <v>288927</v>
      </c>
    </row>
    <row r="101" spans="1:2" x14ac:dyDescent="0.25">
      <c r="A101" t="s">
        <v>394</v>
      </c>
      <c r="B101">
        <v>295597</v>
      </c>
    </row>
    <row r="102" spans="1:2" x14ac:dyDescent="0.25">
      <c r="A102" t="s">
        <v>395</v>
      </c>
      <c r="B102">
        <v>276772</v>
      </c>
    </row>
    <row r="103" spans="1:2" x14ac:dyDescent="0.25">
      <c r="A103" t="s">
        <v>396</v>
      </c>
      <c r="B103">
        <v>281632</v>
      </c>
    </row>
    <row r="104" spans="1:2" x14ac:dyDescent="0.25">
      <c r="A104" t="s">
        <v>397</v>
      </c>
      <c r="B104">
        <v>397395</v>
      </c>
    </row>
    <row r="105" spans="1:2" x14ac:dyDescent="0.25">
      <c r="A105" t="s">
        <v>398</v>
      </c>
      <c r="B105">
        <v>318988</v>
      </c>
    </row>
    <row r="106" spans="1:2" x14ac:dyDescent="0.25">
      <c r="A106" t="s">
        <v>399</v>
      </c>
      <c r="B106">
        <v>271642</v>
      </c>
    </row>
    <row r="107" spans="1:2" x14ac:dyDescent="0.25">
      <c r="A107" t="s">
        <v>400</v>
      </c>
      <c r="B107">
        <v>310531</v>
      </c>
    </row>
    <row r="108" spans="1:2" x14ac:dyDescent="0.25">
      <c r="A108" t="s">
        <v>401</v>
      </c>
      <c r="B108">
        <v>350371</v>
      </c>
    </row>
    <row r="109" spans="1:2" x14ac:dyDescent="0.25">
      <c r="A109" t="s">
        <v>402</v>
      </c>
      <c r="B109">
        <v>424069</v>
      </c>
    </row>
    <row r="110" spans="1:2" x14ac:dyDescent="0.25">
      <c r="A110" t="s">
        <v>403</v>
      </c>
      <c r="B110">
        <v>345417</v>
      </c>
    </row>
    <row r="111" spans="1:2" x14ac:dyDescent="0.25">
      <c r="A111" t="s">
        <v>404</v>
      </c>
      <c r="B111">
        <v>373173</v>
      </c>
    </row>
    <row r="112" spans="1:2" x14ac:dyDescent="0.25">
      <c r="A112" t="s">
        <v>405</v>
      </c>
      <c r="B112">
        <v>392994</v>
      </c>
    </row>
    <row r="113" spans="1:2" x14ac:dyDescent="0.25">
      <c r="A113" t="s">
        <v>406</v>
      </c>
      <c r="B113">
        <v>308659</v>
      </c>
    </row>
    <row r="114" spans="1:2" x14ac:dyDescent="0.25">
      <c r="A114" t="s">
        <v>407</v>
      </c>
      <c r="B114">
        <v>350450</v>
      </c>
    </row>
    <row r="115" spans="1:2" x14ac:dyDescent="0.25">
      <c r="A115" t="s">
        <v>408</v>
      </c>
      <c r="B115">
        <v>366899</v>
      </c>
    </row>
    <row r="116" spans="1:2" x14ac:dyDescent="0.25">
      <c r="A116" t="s">
        <v>409</v>
      </c>
      <c r="B116">
        <v>416904</v>
      </c>
    </row>
    <row r="117" spans="1:2" x14ac:dyDescent="0.25">
      <c r="A117" t="s">
        <v>410</v>
      </c>
      <c r="B117">
        <v>429357</v>
      </c>
    </row>
    <row r="118" spans="1:2" x14ac:dyDescent="0.25">
      <c r="A118" t="s">
        <v>411</v>
      </c>
      <c r="B118">
        <v>411692</v>
      </c>
    </row>
    <row r="119" spans="1:2" x14ac:dyDescent="0.25">
      <c r="A119" t="s">
        <v>412</v>
      </c>
      <c r="B119">
        <v>392745</v>
      </c>
    </row>
    <row r="120" spans="1:2" x14ac:dyDescent="0.25">
      <c r="A120" t="s">
        <v>413</v>
      </c>
      <c r="B120">
        <v>499829</v>
      </c>
    </row>
    <row r="121" spans="1:2" x14ac:dyDescent="0.25">
      <c r="A121" t="s">
        <v>414</v>
      </c>
      <c r="B121">
        <v>556495</v>
      </c>
    </row>
    <row r="122" spans="1:2" x14ac:dyDescent="0.25">
      <c r="A122" t="s">
        <v>415</v>
      </c>
      <c r="B122">
        <v>476312</v>
      </c>
    </row>
    <row r="123" spans="1:2" x14ac:dyDescent="0.25">
      <c r="A123" t="s">
        <v>416</v>
      </c>
      <c r="B123">
        <v>464404</v>
      </c>
    </row>
    <row r="124" spans="1:2" x14ac:dyDescent="0.25">
      <c r="A124" t="s">
        <v>417</v>
      </c>
      <c r="B124">
        <v>540486</v>
      </c>
    </row>
    <row r="125" spans="1:2" x14ac:dyDescent="0.25">
      <c r="A125" t="s">
        <v>418</v>
      </c>
      <c r="B125">
        <v>559706</v>
      </c>
    </row>
    <row r="126" spans="1:2" x14ac:dyDescent="0.25">
      <c r="A126" t="s">
        <v>419</v>
      </c>
      <c r="B126">
        <v>428360</v>
      </c>
    </row>
    <row r="127" spans="1:2" x14ac:dyDescent="0.25">
      <c r="A127" t="s">
        <v>420</v>
      </c>
      <c r="B127">
        <v>510679</v>
      </c>
    </row>
    <row r="128" spans="1:2" x14ac:dyDescent="0.25">
      <c r="A128" t="s">
        <v>421</v>
      </c>
      <c r="B128">
        <v>552691</v>
      </c>
    </row>
    <row r="129" spans="1:2" x14ac:dyDescent="0.25">
      <c r="A129" t="s">
        <v>422</v>
      </c>
      <c r="B129">
        <v>554053</v>
      </c>
    </row>
    <row r="130" spans="1:2" x14ac:dyDescent="0.25">
      <c r="A130" t="s">
        <v>423</v>
      </c>
      <c r="B130">
        <v>553241</v>
      </c>
    </row>
    <row r="131" spans="1:2" x14ac:dyDescent="0.25">
      <c r="A131" t="s">
        <v>424</v>
      </c>
      <c r="B131">
        <v>486595</v>
      </c>
    </row>
    <row r="132" spans="1:2" x14ac:dyDescent="0.25">
      <c r="A132" t="s">
        <v>425</v>
      </c>
      <c r="B132">
        <v>564726</v>
      </c>
    </row>
    <row r="133" spans="1:2" x14ac:dyDescent="0.25">
      <c r="A133" t="s">
        <v>426</v>
      </c>
      <c r="B133">
        <v>498797</v>
      </c>
    </row>
    <row r="134" spans="1:2" x14ac:dyDescent="0.25">
      <c r="A134" t="s">
        <v>427</v>
      </c>
      <c r="B134">
        <v>604879</v>
      </c>
    </row>
    <row r="135" spans="1:2" x14ac:dyDescent="0.25">
      <c r="A135" t="s">
        <v>428</v>
      </c>
      <c r="B135">
        <v>632014</v>
      </c>
    </row>
    <row r="136" spans="1:2" x14ac:dyDescent="0.25">
      <c r="A136" t="s">
        <v>429</v>
      </c>
      <c r="B136">
        <v>515571</v>
      </c>
    </row>
    <row r="137" spans="1:2" x14ac:dyDescent="0.25">
      <c r="A137" t="s">
        <v>430</v>
      </c>
      <c r="B137">
        <v>393678</v>
      </c>
    </row>
    <row r="138" spans="1:2" x14ac:dyDescent="0.25">
      <c r="A138" t="s">
        <v>431</v>
      </c>
      <c r="B138">
        <v>531072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75"/>
  <sheetViews>
    <sheetView zoomScaleNormal="100" workbookViewId="0"/>
  </sheetViews>
  <sheetFormatPr defaultColWidth="8.85546875" defaultRowHeight="15" x14ac:dyDescent="0.25"/>
  <cols>
    <col min="1" max="7" width="14" customWidth="1"/>
  </cols>
  <sheetData>
    <row r="1" spans="1:9" ht="16.5" customHeight="1" x14ac:dyDescent="0.25">
      <c r="A1" s="65" t="s">
        <v>1599</v>
      </c>
      <c r="I1" s="16" t="s">
        <v>128</v>
      </c>
    </row>
    <row r="2" spans="1:9" x14ac:dyDescent="0.25">
      <c r="A2" s="21" t="s">
        <v>1600</v>
      </c>
      <c r="I2" s="18" t="s">
        <v>129</v>
      </c>
    </row>
    <row r="3" spans="1:9" x14ac:dyDescent="0.25">
      <c r="I3" s="21" t="s">
        <v>1601</v>
      </c>
    </row>
    <row r="5" spans="1:9" ht="15.75" customHeight="1" x14ac:dyDescent="0.25">
      <c r="A5" s="171" t="s">
        <v>1602</v>
      </c>
      <c r="B5" s="171" t="s">
        <v>1088</v>
      </c>
      <c r="C5" s="171" t="s">
        <v>1001</v>
      </c>
      <c r="D5" s="171" t="s">
        <v>1003</v>
      </c>
      <c r="E5" s="171" t="s">
        <v>1603</v>
      </c>
      <c r="F5" s="171" t="s">
        <v>1604</v>
      </c>
      <c r="G5" s="171" t="s">
        <v>682</v>
      </c>
    </row>
    <row r="6" spans="1:9" x14ac:dyDescent="0.25">
      <c r="A6" t="s">
        <v>1605</v>
      </c>
      <c r="B6" t="s">
        <v>804</v>
      </c>
      <c r="C6">
        <v>-61.18</v>
      </c>
      <c r="D6">
        <v>-35.9</v>
      </c>
      <c r="E6">
        <v>26</v>
      </c>
      <c r="F6">
        <v>-51.8</v>
      </c>
      <c r="G6">
        <v>-59.9</v>
      </c>
    </row>
    <row r="7" spans="1:9" x14ac:dyDescent="0.25">
      <c r="A7" t="s">
        <v>1605</v>
      </c>
      <c r="B7" t="s">
        <v>805</v>
      </c>
      <c r="C7">
        <v>-62.75</v>
      </c>
      <c r="D7">
        <v>-34.880000000000003</v>
      </c>
      <c r="E7">
        <v>26</v>
      </c>
      <c r="F7">
        <v>-51</v>
      </c>
      <c r="G7">
        <v>-61.4</v>
      </c>
    </row>
    <row r="8" spans="1:9" x14ac:dyDescent="0.25">
      <c r="A8" t="s">
        <v>1605</v>
      </c>
      <c r="B8" t="s">
        <v>806</v>
      </c>
      <c r="C8">
        <v>-63.35</v>
      </c>
      <c r="D8">
        <v>-30.45</v>
      </c>
      <c r="E8">
        <v>26</v>
      </c>
      <c r="F8">
        <v>-49.9</v>
      </c>
      <c r="G8">
        <v>-63.8</v>
      </c>
    </row>
    <row r="9" spans="1:9" x14ac:dyDescent="0.25">
      <c r="A9" t="s">
        <v>1605</v>
      </c>
      <c r="B9" t="s">
        <v>807</v>
      </c>
      <c r="C9">
        <v>-62.72</v>
      </c>
      <c r="D9">
        <v>-27.78</v>
      </c>
      <c r="E9">
        <v>26</v>
      </c>
      <c r="F9">
        <v>-50.1</v>
      </c>
      <c r="G9">
        <v>-63.2</v>
      </c>
    </row>
    <row r="10" spans="1:9" x14ac:dyDescent="0.25">
      <c r="A10" t="s">
        <v>1605</v>
      </c>
      <c r="B10" t="s">
        <v>808</v>
      </c>
      <c r="C10">
        <v>-64.45</v>
      </c>
      <c r="D10">
        <v>-31.4</v>
      </c>
      <c r="E10">
        <v>26</v>
      </c>
      <c r="F10">
        <v>-51.2</v>
      </c>
      <c r="G10">
        <v>-57.8</v>
      </c>
    </row>
    <row r="11" spans="1:9" x14ac:dyDescent="0.25">
      <c r="A11" t="s">
        <v>1605</v>
      </c>
      <c r="B11" t="s">
        <v>809</v>
      </c>
      <c r="C11">
        <v>-61.1</v>
      </c>
      <c r="D11">
        <v>-31.4</v>
      </c>
      <c r="E11">
        <v>26</v>
      </c>
      <c r="F11">
        <v>-50.3</v>
      </c>
      <c r="G11">
        <v>-58.7</v>
      </c>
    </row>
    <row r="12" spans="1:9" x14ac:dyDescent="0.25">
      <c r="A12" t="s">
        <v>1605</v>
      </c>
      <c r="B12" t="s">
        <v>810</v>
      </c>
      <c r="C12">
        <v>-59.12</v>
      </c>
      <c r="D12">
        <v>-35.799999999999997</v>
      </c>
      <c r="E12">
        <v>26</v>
      </c>
      <c r="F12">
        <v>-49.9</v>
      </c>
      <c r="G12">
        <v>-59.6</v>
      </c>
    </row>
    <row r="13" spans="1:9" x14ac:dyDescent="0.25">
      <c r="A13" t="s">
        <v>1605</v>
      </c>
      <c r="B13" t="s">
        <v>811</v>
      </c>
      <c r="C13">
        <v>-56.15</v>
      </c>
      <c r="D13">
        <v>-29.25</v>
      </c>
      <c r="E13">
        <v>26</v>
      </c>
      <c r="F13">
        <v>-48.7</v>
      </c>
      <c r="G13">
        <v>-53.6</v>
      </c>
    </row>
    <row r="14" spans="1:9" x14ac:dyDescent="0.25">
      <c r="A14" t="s">
        <v>1605</v>
      </c>
      <c r="B14" t="s">
        <v>812</v>
      </c>
      <c r="C14">
        <v>-56.95</v>
      </c>
      <c r="D14">
        <v>-27.9</v>
      </c>
      <c r="E14">
        <v>26</v>
      </c>
      <c r="F14">
        <v>-48.7</v>
      </c>
      <c r="G14">
        <v>-57.5</v>
      </c>
    </row>
    <row r="15" spans="1:9" x14ac:dyDescent="0.25">
      <c r="A15" t="s">
        <v>1605</v>
      </c>
      <c r="B15" t="s">
        <v>813</v>
      </c>
      <c r="C15">
        <v>-58.4</v>
      </c>
      <c r="D15">
        <v>-30.55</v>
      </c>
      <c r="E15">
        <v>26</v>
      </c>
      <c r="F15">
        <v>-49.9</v>
      </c>
      <c r="G15">
        <v>-59.5</v>
      </c>
    </row>
    <row r="16" spans="1:9" x14ac:dyDescent="0.25">
      <c r="A16" t="s">
        <v>1605</v>
      </c>
      <c r="B16" t="s">
        <v>814</v>
      </c>
      <c r="C16">
        <v>-61.68</v>
      </c>
      <c r="D16">
        <v>-33.15</v>
      </c>
      <c r="E16">
        <v>26</v>
      </c>
      <c r="F16">
        <v>-51.9</v>
      </c>
      <c r="G16">
        <v>-63</v>
      </c>
    </row>
    <row r="17" spans="1:7" x14ac:dyDescent="0.25">
      <c r="A17" t="s">
        <v>1605</v>
      </c>
      <c r="B17" t="s">
        <v>815</v>
      </c>
      <c r="C17">
        <v>-59.52</v>
      </c>
      <c r="D17">
        <v>-35.1</v>
      </c>
      <c r="E17">
        <v>26</v>
      </c>
      <c r="F17">
        <v>-51.7</v>
      </c>
      <c r="G17">
        <v>-60.9</v>
      </c>
    </row>
    <row r="18" spans="1:7" x14ac:dyDescent="0.25">
      <c r="A18" t="s">
        <v>1605</v>
      </c>
      <c r="B18" t="s">
        <v>816</v>
      </c>
      <c r="C18">
        <v>-62.5</v>
      </c>
      <c r="D18">
        <v>-40.28</v>
      </c>
      <c r="E18">
        <v>26</v>
      </c>
      <c r="F18">
        <v>-52.4</v>
      </c>
      <c r="G18">
        <v>-65.8</v>
      </c>
    </row>
    <row r="19" spans="1:7" x14ac:dyDescent="0.25">
      <c r="A19" t="s">
        <v>1605</v>
      </c>
      <c r="B19" t="s">
        <v>817</v>
      </c>
      <c r="C19">
        <v>-62.3</v>
      </c>
      <c r="D19">
        <v>-38.75</v>
      </c>
      <c r="E19">
        <v>26</v>
      </c>
      <c r="F19">
        <v>-53.1</v>
      </c>
      <c r="G19">
        <v>-66.2</v>
      </c>
    </row>
    <row r="20" spans="1:7" x14ac:dyDescent="0.25">
      <c r="A20" t="s">
        <v>1605</v>
      </c>
      <c r="B20" t="s">
        <v>818</v>
      </c>
      <c r="C20">
        <v>-64.05</v>
      </c>
      <c r="D20">
        <v>-42.85</v>
      </c>
      <c r="E20">
        <v>26</v>
      </c>
      <c r="F20">
        <v>-52.4</v>
      </c>
      <c r="G20">
        <v>-64.400000000000006</v>
      </c>
    </row>
    <row r="21" spans="1:7" x14ac:dyDescent="0.25">
      <c r="A21" t="s">
        <v>1605</v>
      </c>
      <c r="B21" t="s">
        <v>819</v>
      </c>
      <c r="C21">
        <v>-62.8</v>
      </c>
      <c r="D21">
        <v>-43.48</v>
      </c>
      <c r="E21">
        <v>26</v>
      </c>
      <c r="F21">
        <v>-52.4</v>
      </c>
      <c r="G21">
        <v>-71.900000000000006</v>
      </c>
    </row>
    <row r="22" spans="1:7" x14ac:dyDescent="0.25">
      <c r="A22" t="s">
        <v>1605</v>
      </c>
      <c r="B22" t="s">
        <v>820</v>
      </c>
      <c r="C22">
        <v>-63.97</v>
      </c>
      <c r="D22">
        <v>-41.25</v>
      </c>
      <c r="E22">
        <v>26</v>
      </c>
      <c r="F22">
        <v>-51</v>
      </c>
      <c r="G22">
        <v>-71.599999999999994</v>
      </c>
    </row>
    <row r="23" spans="1:7" x14ac:dyDescent="0.25">
      <c r="A23" t="s">
        <v>1605</v>
      </c>
      <c r="B23" t="s">
        <v>821</v>
      </c>
      <c r="C23">
        <v>-66.25</v>
      </c>
      <c r="D23">
        <v>-48.25</v>
      </c>
      <c r="E23">
        <v>26</v>
      </c>
      <c r="F23">
        <v>-52.5</v>
      </c>
      <c r="G23">
        <v>-71.7</v>
      </c>
    </row>
    <row r="24" spans="1:7" x14ac:dyDescent="0.25">
      <c r="A24" t="s">
        <v>1605</v>
      </c>
      <c r="B24" t="s">
        <v>716</v>
      </c>
      <c r="C24">
        <v>-65.12</v>
      </c>
      <c r="D24">
        <v>-47.82</v>
      </c>
      <c r="E24">
        <v>26</v>
      </c>
      <c r="F24">
        <v>-50.2</v>
      </c>
      <c r="G24">
        <v>-72.2</v>
      </c>
    </row>
    <row r="25" spans="1:7" x14ac:dyDescent="0.25">
      <c r="A25" t="s">
        <v>1605</v>
      </c>
      <c r="B25" t="s">
        <v>717</v>
      </c>
      <c r="C25">
        <v>-69.349999999999994</v>
      </c>
      <c r="D25">
        <v>-45.72</v>
      </c>
      <c r="E25">
        <v>26</v>
      </c>
      <c r="F25">
        <v>-50.8</v>
      </c>
      <c r="G25">
        <v>-72.099999999999994</v>
      </c>
    </row>
    <row r="26" spans="1:7" x14ac:dyDescent="0.25">
      <c r="A26" t="s">
        <v>1605</v>
      </c>
      <c r="B26" t="s">
        <v>718</v>
      </c>
      <c r="C26">
        <v>-66.88</v>
      </c>
      <c r="D26">
        <v>-48.68</v>
      </c>
      <c r="E26">
        <v>26</v>
      </c>
      <c r="F26">
        <v>-51.3</v>
      </c>
      <c r="G26">
        <v>-73.5</v>
      </c>
    </row>
    <row r="27" spans="1:7" x14ac:dyDescent="0.25">
      <c r="A27" t="s">
        <v>1605</v>
      </c>
      <c r="B27" t="s">
        <v>719</v>
      </c>
      <c r="C27">
        <v>-68.680000000000007</v>
      </c>
      <c r="D27">
        <v>-46.25</v>
      </c>
      <c r="E27">
        <v>26</v>
      </c>
      <c r="F27">
        <v>-51</v>
      </c>
      <c r="G27">
        <v>-73.3</v>
      </c>
    </row>
    <row r="28" spans="1:7" x14ac:dyDescent="0.25">
      <c r="A28" t="s">
        <v>1605</v>
      </c>
      <c r="B28" t="s">
        <v>720</v>
      </c>
      <c r="C28">
        <v>-69.58</v>
      </c>
      <c r="D28">
        <v>-46.2</v>
      </c>
      <c r="E28">
        <v>26</v>
      </c>
      <c r="F28">
        <v>-51.8</v>
      </c>
      <c r="G28">
        <v>-69.7</v>
      </c>
    </row>
    <row r="29" spans="1:7" x14ac:dyDescent="0.25">
      <c r="A29" t="s">
        <v>1605</v>
      </c>
      <c r="B29" t="s">
        <v>652</v>
      </c>
      <c r="C29">
        <v>-69</v>
      </c>
      <c r="D29">
        <v>-48.32</v>
      </c>
      <c r="E29">
        <v>26</v>
      </c>
      <c r="F29">
        <v>-49.8</v>
      </c>
      <c r="G29">
        <v>-73.2</v>
      </c>
    </row>
    <row r="30" spans="1:7" x14ac:dyDescent="0.25">
      <c r="A30" t="s">
        <v>1605</v>
      </c>
      <c r="B30" t="s">
        <v>721</v>
      </c>
      <c r="C30">
        <v>-68.03</v>
      </c>
      <c r="D30">
        <v>-41.05</v>
      </c>
      <c r="E30">
        <v>26</v>
      </c>
      <c r="F30">
        <v>-49.6</v>
      </c>
      <c r="G30">
        <v>-71.400000000000006</v>
      </c>
    </row>
    <row r="31" spans="1:7" x14ac:dyDescent="0.25">
      <c r="A31" t="s">
        <v>1605</v>
      </c>
      <c r="B31" t="s">
        <v>722</v>
      </c>
      <c r="C31">
        <v>-69.62</v>
      </c>
      <c r="D31">
        <v>-44.62</v>
      </c>
      <c r="E31">
        <v>26</v>
      </c>
      <c r="F31">
        <v>-50.1</v>
      </c>
      <c r="G31">
        <v>-69.900000000000006</v>
      </c>
    </row>
    <row r="32" spans="1:7" x14ac:dyDescent="0.25">
      <c r="A32" t="s">
        <v>1605</v>
      </c>
      <c r="B32" t="s">
        <v>723</v>
      </c>
      <c r="C32">
        <v>-68.95</v>
      </c>
      <c r="D32">
        <v>-46.85</v>
      </c>
      <c r="E32">
        <v>26</v>
      </c>
      <c r="F32">
        <v>-50.7</v>
      </c>
      <c r="G32">
        <v>-69.3</v>
      </c>
    </row>
    <row r="33" spans="1:7" x14ac:dyDescent="0.25">
      <c r="A33" t="s">
        <v>1605</v>
      </c>
      <c r="B33" t="s">
        <v>724</v>
      </c>
      <c r="C33">
        <v>-72.28</v>
      </c>
      <c r="D33">
        <v>-42.85</v>
      </c>
      <c r="E33">
        <v>26</v>
      </c>
      <c r="F33">
        <v>-48.3</v>
      </c>
      <c r="G33">
        <v>-77</v>
      </c>
    </row>
    <row r="34" spans="1:7" x14ac:dyDescent="0.25">
      <c r="A34" t="s">
        <v>1605</v>
      </c>
      <c r="B34" t="s">
        <v>725</v>
      </c>
      <c r="C34">
        <v>-70.95</v>
      </c>
      <c r="D34">
        <v>-46.68</v>
      </c>
      <c r="E34">
        <v>26</v>
      </c>
      <c r="F34">
        <v>-50</v>
      </c>
      <c r="G34">
        <v>-72.2</v>
      </c>
    </row>
    <row r="35" spans="1:7" x14ac:dyDescent="0.25">
      <c r="A35" t="s">
        <v>1605</v>
      </c>
      <c r="B35" t="s">
        <v>726</v>
      </c>
      <c r="C35">
        <v>-73.08</v>
      </c>
      <c r="D35">
        <v>-42.5</v>
      </c>
      <c r="E35">
        <v>26</v>
      </c>
      <c r="F35">
        <v>-50.3</v>
      </c>
      <c r="G35">
        <v>-74.8</v>
      </c>
    </row>
    <row r="36" spans="1:7" x14ac:dyDescent="0.25">
      <c r="A36" t="s">
        <v>1605</v>
      </c>
      <c r="B36" t="s">
        <v>727</v>
      </c>
      <c r="C36">
        <v>-70.97</v>
      </c>
      <c r="D36">
        <v>-46.6</v>
      </c>
      <c r="E36">
        <v>26</v>
      </c>
      <c r="F36">
        <v>-51</v>
      </c>
      <c r="G36">
        <v>-73.599999999999994</v>
      </c>
    </row>
    <row r="37" spans="1:7" x14ac:dyDescent="0.25">
      <c r="A37" t="s">
        <v>1605</v>
      </c>
      <c r="B37" t="s">
        <v>728</v>
      </c>
      <c r="C37">
        <v>-69.650000000000006</v>
      </c>
      <c r="D37">
        <v>-42.05</v>
      </c>
      <c r="E37">
        <v>26</v>
      </c>
      <c r="F37">
        <v>-49.9</v>
      </c>
      <c r="G37">
        <v>-72.8</v>
      </c>
    </row>
    <row r="38" spans="1:7" x14ac:dyDescent="0.25">
      <c r="A38" t="s">
        <v>1605</v>
      </c>
      <c r="B38" t="s">
        <v>729</v>
      </c>
      <c r="C38">
        <v>-68.73</v>
      </c>
      <c r="D38">
        <v>-44.85</v>
      </c>
      <c r="E38">
        <v>26</v>
      </c>
      <c r="F38">
        <v>-50.3</v>
      </c>
      <c r="G38">
        <v>-69.400000000000006</v>
      </c>
    </row>
    <row r="39" spans="1:7" x14ac:dyDescent="0.25">
      <c r="A39" t="s">
        <v>1605</v>
      </c>
      <c r="B39" t="s">
        <v>730</v>
      </c>
      <c r="C39">
        <v>-68.12</v>
      </c>
      <c r="D39">
        <v>-44.95</v>
      </c>
      <c r="E39">
        <v>26</v>
      </c>
      <c r="F39">
        <v>-48.5</v>
      </c>
      <c r="G39">
        <v>-73.8</v>
      </c>
    </row>
    <row r="40" spans="1:7" x14ac:dyDescent="0.25">
      <c r="A40" t="s">
        <v>1605</v>
      </c>
      <c r="B40" t="s">
        <v>731</v>
      </c>
      <c r="C40">
        <v>-69.58</v>
      </c>
      <c r="D40">
        <v>-40.98</v>
      </c>
      <c r="E40">
        <v>26</v>
      </c>
      <c r="F40">
        <v>-49</v>
      </c>
      <c r="G40">
        <v>-70.3</v>
      </c>
    </row>
    <row r="41" spans="1:7" x14ac:dyDescent="0.25">
      <c r="A41" t="s">
        <v>1605</v>
      </c>
      <c r="B41" t="s">
        <v>732</v>
      </c>
      <c r="C41">
        <v>-67.52</v>
      </c>
      <c r="D41">
        <v>-43.35</v>
      </c>
      <c r="E41">
        <v>26</v>
      </c>
      <c r="F41">
        <v>-48.9</v>
      </c>
      <c r="G41">
        <v>-69.599999999999994</v>
      </c>
    </row>
    <row r="42" spans="1:7" x14ac:dyDescent="0.25">
      <c r="A42" t="s">
        <v>1605</v>
      </c>
      <c r="B42" t="s">
        <v>733</v>
      </c>
      <c r="C42">
        <v>-67.08</v>
      </c>
      <c r="D42">
        <v>-44.28</v>
      </c>
      <c r="E42">
        <v>26</v>
      </c>
      <c r="F42">
        <v>-48.5</v>
      </c>
      <c r="G42">
        <v>-70.8</v>
      </c>
    </row>
    <row r="43" spans="1:7" x14ac:dyDescent="0.25">
      <c r="A43" t="s">
        <v>1605</v>
      </c>
      <c r="B43" t="s">
        <v>734</v>
      </c>
      <c r="C43">
        <v>-69.150000000000006</v>
      </c>
      <c r="D43">
        <v>-48.88</v>
      </c>
      <c r="E43">
        <v>26</v>
      </c>
      <c r="F43">
        <v>-49.3</v>
      </c>
      <c r="G43">
        <v>-72.099999999999994</v>
      </c>
    </row>
    <row r="44" spans="1:7" x14ac:dyDescent="0.25">
      <c r="A44" t="s">
        <v>1605</v>
      </c>
      <c r="B44" t="s">
        <v>735</v>
      </c>
      <c r="C44">
        <v>-66.42</v>
      </c>
      <c r="D44">
        <v>-42.1</v>
      </c>
      <c r="E44">
        <v>26</v>
      </c>
      <c r="F44">
        <v>-48.6</v>
      </c>
      <c r="G44">
        <v>-64.7</v>
      </c>
    </row>
    <row r="45" spans="1:7" x14ac:dyDescent="0.25">
      <c r="A45" t="s">
        <v>1605</v>
      </c>
      <c r="B45" t="s">
        <v>736</v>
      </c>
      <c r="C45">
        <v>-65.430000000000007</v>
      </c>
      <c r="D45">
        <v>-43.95</v>
      </c>
      <c r="E45">
        <v>26</v>
      </c>
      <c r="F45">
        <v>-46.7</v>
      </c>
      <c r="G45">
        <v>-68.099999999999994</v>
      </c>
    </row>
    <row r="46" spans="1:7" x14ac:dyDescent="0.25">
      <c r="A46" t="s">
        <v>1605</v>
      </c>
      <c r="B46" t="s">
        <v>737</v>
      </c>
      <c r="C46">
        <v>-65.47</v>
      </c>
      <c r="D46">
        <v>-48.3</v>
      </c>
      <c r="E46">
        <v>26</v>
      </c>
      <c r="F46">
        <v>-47.7</v>
      </c>
      <c r="G46">
        <v>-65.5</v>
      </c>
    </row>
    <row r="47" spans="1:7" x14ac:dyDescent="0.25">
      <c r="A47" t="s">
        <v>1605</v>
      </c>
      <c r="B47" t="s">
        <v>738</v>
      </c>
      <c r="C47">
        <v>-66.680000000000007</v>
      </c>
      <c r="D47">
        <v>-40.28</v>
      </c>
      <c r="E47">
        <v>26</v>
      </c>
      <c r="F47">
        <v>-47.4</v>
      </c>
      <c r="G47">
        <v>-68.3</v>
      </c>
    </row>
    <row r="48" spans="1:7" x14ac:dyDescent="0.25">
      <c r="A48" t="s">
        <v>1605</v>
      </c>
      <c r="B48" t="s">
        <v>739</v>
      </c>
      <c r="C48">
        <v>-64.8</v>
      </c>
      <c r="D48">
        <v>-40.08</v>
      </c>
      <c r="E48">
        <v>26</v>
      </c>
      <c r="F48">
        <v>-46.9</v>
      </c>
      <c r="G48">
        <v>-64.5</v>
      </c>
    </row>
    <row r="49" spans="1:7" x14ac:dyDescent="0.25">
      <c r="A49" t="s">
        <v>1605</v>
      </c>
      <c r="B49" t="s">
        <v>740</v>
      </c>
      <c r="C49">
        <v>-65.5</v>
      </c>
      <c r="D49">
        <v>-36.65</v>
      </c>
      <c r="E49">
        <v>26</v>
      </c>
      <c r="F49">
        <v>-46</v>
      </c>
      <c r="G49">
        <v>-66.400000000000006</v>
      </c>
    </row>
    <row r="50" spans="1:7" x14ac:dyDescent="0.25">
      <c r="A50" t="s">
        <v>1605</v>
      </c>
      <c r="B50" t="s">
        <v>741</v>
      </c>
      <c r="C50">
        <v>-67.22</v>
      </c>
      <c r="D50">
        <v>-39.1</v>
      </c>
      <c r="E50">
        <v>26</v>
      </c>
      <c r="F50">
        <v>-45.3</v>
      </c>
      <c r="G50">
        <v>-66.400000000000006</v>
      </c>
    </row>
    <row r="51" spans="1:7" x14ac:dyDescent="0.25">
      <c r="A51" t="s">
        <v>1605</v>
      </c>
      <c r="B51" t="s">
        <v>742</v>
      </c>
      <c r="C51">
        <v>-66.55</v>
      </c>
      <c r="D51">
        <v>-39.700000000000003</v>
      </c>
      <c r="E51">
        <v>27</v>
      </c>
      <c r="F51">
        <v>-44.8</v>
      </c>
      <c r="G51">
        <v>-64.2</v>
      </c>
    </row>
    <row r="52" spans="1:7" x14ac:dyDescent="0.25">
      <c r="A52" t="s">
        <v>1605</v>
      </c>
      <c r="B52" t="s">
        <v>743</v>
      </c>
      <c r="C52">
        <v>-64.599999999999994</v>
      </c>
      <c r="D52">
        <v>-38.049999999999997</v>
      </c>
      <c r="E52">
        <v>27</v>
      </c>
      <c r="F52">
        <v>-44.6</v>
      </c>
      <c r="G52">
        <v>-65.400000000000006</v>
      </c>
    </row>
    <row r="53" spans="1:7" x14ac:dyDescent="0.25">
      <c r="A53" t="s">
        <v>1605</v>
      </c>
      <c r="B53" t="s">
        <v>744</v>
      </c>
      <c r="C53">
        <v>-64.25</v>
      </c>
      <c r="D53">
        <v>-38.6</v>
      </c>
      <c r="E53">
        <v>27</v>
      </c>
      <c r="F53">
        <v>-44.6</v>
      </c>
      <c r="G53">
        <v>-61.8</v>
      </c>
    </row>
    <row r="54" spans="1:7" x14ac:dyDescent="0.25">
      <c r="A54" t="s">
        <v>1605</v>
      </c>
      <c r="B54" t="s">
        <v>745</v>
      </c>
      <c r="C54">
        <v>-64.25</v>
      </c>
      <c r="D54">
        <v>-39.25</v>
      </c>
      <c r="E54">
        <v>27</v>
      </c>
      <c r="F54">
        <v>-44.6</v>
      </c>
      <c r="G54">
        <v>-65.3</v>
      </c>
    </row>
    <row r="55" spans="1:7" x14ac:dyDescent="0.25">
      <c r="A55" t="s">
        <v>1605</v>
      </c>
      <c r="B55" t="s">
        <v>746</v>
      </c>
      <c r="C55">
        <v>-62.15</v>
      </c>
      <c r="D55">
        <v>-39.6</v>
      </c>
      <c r="E55">
        <v>27</v>
      </c>
      <c r="F55">
        <v>-43.8</v>
      </c>
      <c r="G55">
        <v>-62</v>
      </c>
    </row>
    <row r="56" spans="1:7" x14ac:dyDescent="0.25">
      <c r="A56" t="s">
        <v>1605</v>
      </c>
      <c r="B56" t="s">
        <v>747</v>
      </c>
      <c r="C56">
        <v>-60.95</v>
      </c>
      <c r="D56">
        <v>-36.9</v>
      </c>
      <c r="E56">
        <v>27</v>
      </c>
      <c r="F56">
        <v>-43.6</v>
      </c>
      <c r="G56">
        <v>-53.7</v>
      </c>
    </row>
    <row r="57" spans="1:7" x14ac:dyDescent="0.25">
      <c r="A57" t="s">
        <v>1605</v>
      </c>
      <c r="B57" t="s">
        <v>748</v>
      </c>
      <c r="C57">
        <v>-65.95</v>
      </c>
      <c r="D57">
        <v>-37.5</v>
      </c>
      <c r="E57">
        <v>27</v>
      </c>
      <c r="F57">
        <v>-44.7</v>
      </c>
      <c r="G57">
        <v>-61.7</v>
      </c>
    </row>
    <row r="58" spans="1:7" x14ac:dyDescent="0.25">
      <c r="A58" t="s">
        <v>1605</v>
      </c>
      <c r="B58" t="s">
        <v>749</v>
      </c>
      <c r="C58">
        <v>-61.8</v>
      </c>
      <c r="D58">
        <v>-38.4</v>
      </c>
      <c r="E58">
        <v>27</v>
      </c>
      <c r="F58">
        <v>-43.5</v>
      </c>
      <c r="G58">
        <v>-56.4</v>
      </c>
    </row>
    <row r="59" spans="1:7" x14ac:dyDescent="0.25">
      <c r="A59" t="s">
        <v>1605</v>
      </c>
      <c r="B59" t="s">
        <v>750</v>
      </c>
      <c r="C59">
        <v>-63.65</v>
      </c>
      <c r="D59">
        <v>-36.85</v>
      </c>
      <c r="E59">
        <v>27</v>
      </c>
      <c r="F59">
        <v>-44.1</v>
      </c>
      <c r="G59">
        <v>-56.3</v>
      </c>
    </row>
    <row r="60" spans="1:7" x14ac:dyDescent="0.25">
      <c r="A60" t="s">
        <v>1605</v>
      </c>
      <c r="B60" t="s">
        <v>751</v>
      </c>
      <c r="C60">
        <v>-61.15</v>
      </c>
      <c r="D60">
        <v>-37.9</v>
      </c>
      <c r="E60">
        <v>27</v>
      </c>
      <c r="F60">
        <v>-43.3</v>
      </c>
      <c r="G60">
        <v>-52.5</v>
      </c>
    </row>
    <row r="61" spans="1:7" x14ac:dyDescent="0.25">
      <c r="A61" t="s">
        <v>1605</v>
      </c>
      <c r="B61" t="s">
        <v>752</v>
      </c>
      <c r="C61">
        <v>-60.95</v>
      </c>
      <c r="D61">
        <v>-36.299999999999997</v>
      </c>
      <c r="E61">
        <v>27</v>
      </c>
      <c r="F61">
        <v>-44.3</v>
      </c>
      <c r="G61">
        <v>-54.8</v>
      </c>
    </row>
    <row r="62" spans="1:7" x14ac:dyDescent="0.25">
      <c r="A62" t="s">
        <v>1605</v>
      </c>
      <c r="B62" t="s">
        <v>753</v>
      </c>
      <c r="C62">
        <v>-61.15</v>
      </c>
      <c r="D62">
        <v>-38.200000000000003</v>
      </c>
      <c r="E62">
        <v>27</v>
      </c>
      <c r="F62">
        <v>-45.2</v>
      </c>
      <c r="G62">
        <v>-58.2</v>
      </c>
    </row>
    <row r="63" spans="1:7" x14ac:dyDescent="0.25">
      <c r="A63" t="s">
        <v>1605</v>
      </c>
      <c r="B63" t="s">
        <v>754</v>
      </c>
      <c r="C63">
        <v>-61.3</v>
      </c>
      <c r="D63">
        <v>-34.700000000000003</v>
      </c>
      <c r="E63">
        <v>27</v>
      </c>
      <c r="F63">
        <v>-43.4</v>
      </c>
      <c r="G63">
        <v>-53.5</v>
      </c>
    </row>
    <row r="64" spans="1:7" x14ac:dyDescent="0.25">
      <c r="A64" t="s">
        <v>1605</v>
      </c>
      <c r="B64" t="s">
        <v>755</v>
      </c>
      <c r="C64">
        <v>-59.45</v>
      </c>
      <c r="D64">
        <v>-37.049999999999997</v>
      </c>
      <c r="E64">
        <v>27</v>
      </c>
      <c r="F64">
        <v>-43.2</v>
      </c>
      <c r="G64">
        <v>-48.3</v>
      </c>
    </row>
    <row r="65" spans="1:7" x14ac:dyDescent="0.25">
      <c r="A65" t="s">
        <v>1605</v>
      </c>
      <c r="B65" t="s">
        <v>756</v>
      </c>
      <c r="C65">
        <v>-65.45</v>
      </c>
      <c r="D65">
        <v>-40.97</v>
      </c>
      <c r="E65">
        <v>26</v>
      </c>
      <c r="F65">
        <v>-52.4</v>
      </c>
      <c r="G65">
        <v>-52.7</v>
      </c>
    </row>
    <row r="66" spans="1:7" x14ac:dyDescent="0.25">
      <c r="A66" t="s">
        <v>1605</v>
      </c>
      <c r="B66" t="s">
        <v>757</v>
      </c>
      <c r="C66">
        <v>-62.55</v>
      </c>
      <c r="D66">
        <v>-36.049999999999997</v>
      </c>
      <c r="E66">
        <v>27</v>
      </c>
      <c r="F66">
        <v>-45</v>
      </c>
      <c r="G66">
        <v>-62.6</v>
      </c>
    </row>
    <row r="67" spans="1:7" x14ac:dyDescent="0.25">
      <c r="A67" t="s">
        <v>1605</v>
      </c>
      <c r="B67" t="s">
        <v>758</v>
      </c>
      <c r="C67">
        <v>-60.7</v>
      </c>
      <c r="D67">
        <v>-37.799999999999997</v>
      </c>
      <c r="E67">
        <v>27</v>
      </c>
      <c r="F67">
        <v>-44.2</v>
      </c>
      <c r="G67">
        <v>-57.7</v>
      </c>
    </row>
    <row r="68" spans="1:7" x14ac:dyDescent="0.25">
      <c r="A68" t="s">
        <v>1605</v>
      </c>
      <c r="B68" t="s">
        <v>759</v>
      </c>
      <c r="C68">
        <v>-60.05</v>
      </c>
      <c r="D68">
        <v>-36.15</v>
      </c>
      <c r="E68">
        <v>27</v>
      </c>
      <c r="F68">
        <v>-44.6</v>
      </c>
      <c r="G68">
        <v>-59.1</v>
      </c>
    </row>
    <row r="69" spans="1:7" x14ac:dyDescent="0.25">
      <c r="A69" t="s">
        <v>1605</v>
      </c>
      <c r="B69" t="s">
        <v>651</v>
      </c>
      <c r="C69">
        <v>-56.45</v>
      </c>
      <c r="D69">
        <v>-31.85</v>
      </c>
      <c r="E69">
        <v>27</v>
      </c>
      <c r="F69">
        <v>-42.8</v>
      </c>
      <c r="G69">
        <v>-52</v>
      </c>
    </row>
    <row r="70" spans="1:7" x14ac:dyDescent="0.25">
      <c r="A70" t="s">
        <v>1605</v>
      </c>
      <c r="B70" t="s">
        <v>760</v>
      </c>
      <c r="C70">
        <v>-53.35</v>
      </c>
      <c r="D70">
        <v>-31.75</v>
      </c>
      <c r="E70">
        <v>27</v>
      </c>
      <c r="F70">
        <v>-40.6</v>
      </c>
      <c r="G70">
        <v>-47.6</v>
      </c>
    </row>
    <row r="71" spans="1:7" x14ac:dyDescent="0.25">
      <c r="A71" t="s">
        <v>1605</v>
      </c>
      <c r="B71" t="s">
        <v>761</v>
      </c>
      <c r="C71">
        <v>-56.5</v>
      </c>
      <c r="D71">
        <v>-31.55</v>
      </c>
      <c r="E71">
        <v>27</v>
      </c>
      <c r="F71">
        <v>-41</v>
      </c>
      <c r="G71">
        <v>-59.7</v>
      </c>
    </row>
    <row r="72" spans="1:7" x14ac:dyDescent="0.25">
      <c r="A72" t="s">
        <v>1605</v>
      </c>
      <c r="B72" t="s">
        <v>762</v>
      </c>
      <c r="C72">
        <v>-55.65</v>
      </c>
      <c r="D72">
        <v>-32.85</v>
      </c>
      <c r="E72">
        <v>27</v>
      </c>
      <c r="F72">
        <v>-43.2</v>
      </c>
      <c r="G72">
        <v>-57.5</v>
      </c>
    </row>
    <row r="73" spans="1:7" x14ac:dyDescent="0.25">
      <c r="A73" t="s">
        <v>1605</v>
      </c>
      <c r="B73" t="s">
        <v>763</v>
      </c>
      <c r="C73">
        <v>-58.25</v>
      </c>
      <c r="D73">
        <v>-34.9</v>
      </c>
      <c r="E73">
        <v>27</v>
      </c>
      <c r="F73">
        <v>-46.6</v>
      </c>
      <c r="G73">
        <v>-55.4</v>
      </c>
    </row>
    <row r="74" spans="1:7" x14ac:dyDescent="0.25">
      <c r="A74" t="s">
        <v>1605</v>
      </c>
      <c r="B74" t="s">
        <v>764</v>
      </c>
      <c r="C74">
        <v>-61.75</v>
      </c>
      <c r="D74">
        <v>-41.1</v>
      </c>
      <c r="E74">
        <v>27</v>
      </c>
      <c r="F74">
        <v>-50.1</v>
      </c>
      <c r="G74">
        <v>-60.8</v>
      </c>
    </row>
    <row r="75" spans="1:7" x14ac:dyDescent="0.25">
      <c r="A75" t="s">
        <v>1605</v>
      </c>
      <c r="B75" t="s">
        <v>765</v>
      </c>
      <c r="C75">
        <v>-64.05</v>
      </c>
      <c r="D75">
        <v>-42.45</v>
      </c>
      <c r="E75">
        <v>27</v>
      </c>
      <c r="F75">
        <v>-51.8</v>
      </c>
      <c r="G75">
        <v>-64.2</v>
      </c>
    </row>
    <row r="76" spans="1:7" x14ac:dyDescent="0.25">
      <c r="A76" t="s">
        <v>1605</v>
      </c>
      <c r="B76" t="s">
        <v>766</v>
      </c>
      <c r="C76">
        <v>-60</v>
      </c>
      <c r="D76">
        <v>-39.15</v>
      </c>
      <c r="E76">
        <v>27</v>
      </c>
      <c r="F76">
        <v>-49.3</v>
      </c>
      <c r="G76">
        <v>-60.2</v>
      </c>
    </row>
    <row r="77" spans="1:7" x14ac:dyDescent="0.25">
      <c r="A77" t="s">
        <v>1605</v>
      </c>
      <c r="B77" t="s">
        <v>650</v>
      </c>
      <c r="C77">
        <v>-60</v>
      </c>
      <c r="D77">
        <v>-41</v>
      </c>
      <c r="E77">
        <v>27</v>
      </c>
      <c r="F77">
        <v>-47.7</v>
      </c>
      <c r="G77">
        <v>-57.4</v>
      </c>
    </row>
    <row r="78" spans="1:7" x14ac:dyDescent="0.25">
      <c r="A78" t="s">
        <v>1605</v>
      </c>
      <c r="B78" t="s">
        <v>767</v>
      </c>
      <c r="C78">
        <v>-57.95</v>
      </c>
      <c r="D78">
        <v>-41.1</v>
      </c>
      <c r="E78">
        <v>27</v>
      </c>
      <c r="F78">
        <v>-48.6</v>
      </c>
      <c r="G78">
        <v>-56.4</v>
      </c>
    </row>
    <row r="79" spans="1:7" x14ac:dyDescent="0.25">
      <c r="A79" t="s">
        <v>1605</v>
      </c>
      <c r="B79" t="s">
        <v>768</v>
      </c>
      <c r="C79">
        <v>-56.85</v>
      </c>
      <c r="D79">
        <v>-41.4</v>
      </c>
      <c r="E79">
        <v>27</v>
      </c>
      <c r="F79">
        <v>-48.5</v>
      </c>
      <c r="G79">
        <v>-56.3</v>
      </c>
    </row>
    <row r="80" spans="1:7" x14ac:dyDescent="0.25">
      <c r="A80" t="s">
        <v>1605</v>
      </c>
      <c r="B80" t="s">
        <v>769</v>
      </c>
      <c r="C80">
        <v>-56.85</v>
      </c>
      <c r="D80">
        <v>-40.6</v>
      </c>
      <c r="E80">
        <v>27</v>
      </c>
      <c r="F80">
        <v>-48</v>
      </c>
      <c r="G80">
        <v>-58.2</v>
      </c>
    </row>
    <row r="81" spans="1:7" x14ac:dyDescent="0.25">
      <c r="A81" t="s">
        <v>1605</v>
      </c>
      <c r="B81" t="s">
        <v>770</v>
      </c>
      <c r="C81">
        <v>-55.45</v>
      </c>
      <c r="D81">
        <v>-40.4</v>
      </c>
      <c r="E81">
        <v>27</v>
      </c>
      <c r="F81">
        <v>-46.8</v>
      </c>
      <c r="G81">
        <v>-55.3</v>
      </c>
    </row>
    <row r="82" spans="1:7" x14ac:dyDescent="0.25">
      <c r="A82" t="s">
        <v>1605</v>
      </c>
      <c r="B82" t="s">
        <v>771</v>
      </c>
      <c r="C82">
        <v>-60.8</v>
      </c>
      <c r="D82">
        <v>-39.25</v>
      </c>
      <c r="E82">
        <v>27</v>
      </c>
      <c r="F82">
        <v>-45.7</v>
      </c>
      <c r="G82">
        <v>-59.7</v>
      </c>
    </row>
    <row r="83" spans="1:7" x14ac:dyDescent="0.25">
      <c r="A83" t="s">
        <v>1605</v>
      </c>
      <c r="B83" t="s">
        <v>772</v>
      </c>
      <c r="C83">
        <v>-59.5</v>
      </c>
      <c r="D83">
        <v>-40</v>
      </c>
      <c r="E83">
        <v>27</v>
      </c>
      <c r="F83">
        <v>-46</v>
      </c>
      <c r="G83">
        <v>-65.8</v>
      </c>
    </row>
    <row r="84" spans="1:7" x14ac:dyDescent="0.25">
      <c r="A84" t="s">
        <v>1605</v>
      </c>
      <c r="B84" t="s">
        <v>773</v>
      </c>
      <c r="C84">
        <v>-56.05</v>
      </c>
      <c r="D84">
        <v>-41.6</v>
      </c>
      <c r="E84">
        <v>27</v>
      </c>
      <c r="F84">
        <v>-46.3</v>
      </c>
      <c r="G84">
        <v>-57.4</v>
      </c>
    </row>
    <row r="85" spans="1:7" x14ac:dyDescent="0.25">
      <c r="A85" t="s">
        <v>1605</v>
      </c>
      <c r="B85" t="s">
        <v>774</v>
      </c>
      <c r="C85">
        <v>-61.95</v>
      </c>
      <c r="D85">
        <v>-38.9</v>
      </c>
      <c r="E85">
        <v>27</v>
      </c>
      <c r="F85">
        <v>-47</v>
      </c>
      <c r="G85">
        <v>-62</v>
      </c>
    </row>
    <row r="86" spans="1:7" x14ac:dyDescent="0.25">
      <c r="A86" t="s">
        <v>1605</v>
      </c>
      <c r="B86" t="s">
        <v>775</v>
      </c>
      <c r="C86">
        <v>-56.65</v>
      </c>
      <c r="D86">
        <v>-35.6</v>
      </c>
      <c r="E86">
        <v>27</v>
      </c>
      <c r="F86">
        <v>-45.8</v>
      </c>
      <c r="G86">
        <v>-55</v>
      </c>
    </row>
    <row r="87" spans="1:7" x14ac:dyDescent="0.25">
      <c r="A87" t="s">
        <v>1605</v>
      </c>
      <c r="B87" t="s">
        <v>776</v>
      </c>
      <c r="C87">
        <v>-56.6</v>
      </c>
      <c r="D87">
        <v>-36.950000000000003</v>
      </c>
      <c r="E87">
        <v>27</v>
      </c>
      <c r="F87">
        <v>-46.1</v>
      </c>
      <c r="G87">
        <v>-48.8</v>
      </c>
    </row>
    <row r="88" spans="1:7" x14ac:dyDescent="0.25">
      <c r="A88" t="s">
        <v>1605</v>
      </c>
      <c r="B88" t="s">
        <v>777</v>
      </c>
      <c r="C88">
        <v>-58.15</v>
      </c>
      <c r="D88">
        <v>-37.75</v>
      </c>
      <c r="E88">
        <v>27</v>
      </c>
      <c r="F88">
        <v>-45.4</v>
      </c>
      <c r="G88">
        <v>-48.8</v>
      </c>
    </row>
    <row r="89" spans="1:7" x14ac:dyDescent="0.25">
      <c r="A89" t="s">
        <v>1605</v>
      </c>
      <c r="B89" t="s">
        <v>648</v>
      </c>
      <c r="C89">
        <v>-55.35</v>
      </c>
      <c r="D89">
        <v>-37.9</v>
      </c>
      <c r="E89">
        <v>27</v>
      </c>
      <c r="F89">
        <v>-47.8</v>
      </c>
      <c r="G89">
        <v>-49.3</v>
      </c>
    </row>
    <row r="90" spans="1:7" x14ac:dyDescent="0.25">
      <c r="A90" t="s">
        <v>1605</v>
      </c>
      <c r="B90" t="s">
        <v>1606</v>
      </c>
      <c r="C90">
        <v>-56.05</v>
      </c>
      <c r="D90">
        <v>-35.78</v>
      </c>
      <c r="E90">
        <v>26</v>
      </c>
      <c r="F90">
        <v>-45.4</v>
      </c>
      <c r="G90">
        <v>-40</v>
      </c>
    </row>
    <row r="91" spans="1:7" x14ac:dyDescent="0.25">
      <c r="A91" t="s">
        <v>1607</v>
      </c>
      <c r="B91" t="s">
        <v>804</v>
      </c>
      <c r="C91">
        <v>-87.9</v>
      </c>
      <c r="D91">
        <v>-75.88</v>
      </c>
      <c r="E91">
        <v>26</v>
      </c>
      <c r="F91">
        <v>-79.5</v>
      </c>
      <c r="G91">
        <v>-80.900000000000006</v>
      </c>
    </row>
    <row r="92" spans="1:7" x14ac:dyDescent="0.25">
      <c r="A92" t="s">
        <v>1607</v>
      </c>
      <c r="B92" t="s">
        <v>805</v>
      </c>
      <c r="C92">
        <v>-88.18</v>
      </c>
      <c r="D92">
        <v>-78.03</v>
      </c>
      <c r="E92">
        <v>26</v>
      </c>
      <c r="F92">
        <v>-79.900000000000006</v>
      </c>
      <c r="G92">
        <v>-79</v>
      </c>
    </row>
    <row r="93" spans="1:7" x14ac:dyDescent="0.25">
      <c r="A93" t="s">
        <v>1607</v>
      </c>
      <c r="B93" t="s">
        <v>806</v>
      </c>
      <c r="C93">
        <v>-86.85</v>
      </c>
      <c r="D93">
        <v>-76.25</v>
      </c>
      <c r="E93">
        <v>26</v>
      </c>
      <c r="F93">
        <v>-79.099999999999994</v>
      </c>
      <c r="G93">
        <v>-83.2</v>
      </c>
    </row>
    <row r="94" spans="1:7" x14ac:dyDescent="0.25">
      <c r="A94" t="s">
        <v>1607</v>
      </c>
      <c r="B94" t="s">
        <v>807</v>
      </c>
      <c r="C94">
        <v>-87.45</v>
      </c>
      <c r="D94">
        <v>-75.75</v>
      </c>
      <c r="E94">
        <v>26</v>
      </c>
      <c r="F94">
        <v>-79.5</v>
      </c>
      <c r="G94">
        <v>-79.099999999999994</v>
      </c>
    </row>
    <row r="95" spans="1:7" x14ac:dyDescent="0.25">
      <c r="A95" t="s">
        <v>1607</v>
      </c>
      <c r="B95" t="s">
        <v>808</v>
      </c>
      <c r="C95">
        <v>-86.68</v>
      </c>
      <c r="D95">
        <v>-76.650000000000006</v>
      </c>
      <c r="E95">
        <v>26</v>
      </c>
      <c r="F95">
        <v>-79.099999999999994</v>
      </c>
      <c r="G95">
        <v>-78.2</v>
      </c>
    </row>
    <row r="96" spans="1:7" x14ac:dyDescent="0.25">
      <c r="A96" t="s">
        <v>1607</v>
      </c>
      <c r="B96" t="s">
        <v>809</v>
      </c>
      <c r="C96">
        <v>-87.45</v>
      </c>
      <c r="D96">
        <v>-78.62</v>
      </c>
      <c r="E96">
        <v>26</v>
      </c>
      <c r="F96">
        <v>-80.2</v>
      </c>
      <c r="G96">
        <v>-79.3</v>
      </c>
    </row>
    <row r="97" spans="1:7" x14ac:dyDescent="0.25">
      <c r="A97" t="s">
        <v>1607</v>
      </c>
      <c r="B97" t="s">
        <v>810</v>
      </c>
      <c r="C97">
        <v>-86.88</v>
      </c>
      <c r="D97">
        <v>-76.05</v>
      </c>
      <c r="E97">
        <v>26</v>
      </c>
      <c r="F97">
        <v>-79.400000000000006</v>
      </c>
      <c r="G97">
        <v>-77</v>
      </c>
    </row>
    <row r="98" spans="1:7" x14ac:dyDescent="0.25">
      <c r="A98" t="s">
        <v>1607</v>
      </c>
      <c r="B98" t="s">
        <v>811</v>
      </c>
      <c r="C98">
        <v>-86.52</v>
      </c>
      <c r="D98">
        <v>-74.5</v>
      </c>
      <c r="E98">
        <v>26</v>
      </c>
      <c r="F98">
        <v>-78.5</v>
      </c>
      <c r="G98">
        <v>-76.900000000000006</v>
      </c>
    </row>
    <row r="99" spans="1:7" x14ac:dyDescent="0.25">
      <c r="A99" t="s">
        <v>1607</v>
      </c>
      <c r="B99" t="s">
        <v>812</v>
      </c>
      <c r="C99">
        <v>-87.15</v>
      </c>
      <c r="D99">
        <v>-77.42</v>
      </c>
      <c r="E99">
        <v>26</v>
      </c>
      <c r="F99">
        <v>-79.599999999999994</v>
      </c>
      <c r="G99">
        <v>-78.099999999999994</v>
      </c>
    </row>
    <row r="100" spans="1:7" x14ac:dyDescent="0.25">
      <c r="A100" t="s">
        <v>1607</v>
      </c>
      <c r="B100" t="s">
        <v>813</v>
      </c>
      <c r="C100">
        <v>-86.55</v>
      </c>
      <c r="D100">
        <v>-78.2</v>
      </c>
      <c r="E100">
        <v>26</v>
      </c>
      <c r="F100">
        <v>-79.900000000000006</v>
      </c>
      <c r="G100">
        <v>-80.2</v>
      </c>
    </row>
    <row r="101" spans="1:7" x14ac:dyDescent="0.25">
      <c r="A101" t="s">
        <v>1607</v>
      </c>
      <c r="B101" t="s">
        <v>814</v>
      </c>
      <c r="C101">
        <v>-87.28</v>
      </c>
      <c r="D101">
        <v>-78.5</v>
      </c>
      <c r="E101">
        <v>26</v>
      </c>
      <c r="F101">
        <v>-79.900000000000006</v>
      </c>
      <c r="G101">
        <v>-79.8</v>
      </c>
    </row>
    <row r="102" spans="1:7" x14ac:dyDescent="0.25">
      <c r="A102" t="s">
        <v>1607</v>
      </c>
      <c r="B102" t="s">
        <v>815</v>
      </c>
      <c r="C102">
        <v>-88.4</v>
      </c>
      <c r="D102">
        <v>-79.12</v>
      </c>
      <c r="E102">
        <v>26</v>
      </c>
      <c r="F102">
        <v>-80.7</v>
      </c>
      <c r="G102">
        <v>-81.2</v>
      </c>
    </row>
    <row r="103" spans="1:7" x14ac:dyDescent="0.25">
      <c r="A103" t="s">
        <v>1607</v>
      </c>
      <c r="B103" t="s">
        <v>816</v>
      </c>
      <c r="C103">
        <v>-88.02</v>
      </c>
      <c r="D103">
        <v>-78.75</v>
      </c>
      <c r="E103">
        <v>26</v>
      </c>
      <c r="F103">
        <v>-81.599999999999994</v>
      </c>
      <c r="G103">
        <v>-83.6</v>
      </c>
    </row>
    <row r="104" spans="1:7" x14ac:dyDescent="0.25">
      <c r="A104" t="s">
        <v>1607</v>
      </c>
      <c r="B104" t="s">
        <v>817</v>
      </c>
      <c r="C104">
        <v>-89.18</v>
      </c>
      <c r="D104">
        <v>-79.08</v>
      </c>
      <c r="E104">
        <v>26</v>
      </c>
      <c r="F104">
        <v>-81</v>
      </c>
      <c r="G104">
        <v>-81.400000000000006</v>
      </c>
    </row>
    <row r="105" spans="1:7" x14ac:dyDescent="0.25">
      <c r="A105" t="s">
        <v>1607</v>
      </c>
      <c r="B105" t="s">
        <v>818</v>
      </c>
      <c r="C105">
        <v>-89.72</v>
      </c>
      <c r="D105">
        <v>-80.12</v>
      </c>
      <c r="E105">
        <v>26</v>
      </c>
      <c r="F105">
        <v>-81.5</v>
      </c>
      <c r="G105">
        <v>-84.1</v>
      </c>
    </row>
    <row r="106" spans="1:7" x14ac:dyDescent="0.25">
      <c r="A106" t="s">
        <v>1607</v>
      </c>
      <c r="B106" t="s">
        <v>819</v>
      </c>
      <c r="C106">
        <v>-90.12</v>
      </c>
      <c r="D106">
        <v>-79.77</v>
      </c>
      <c r="E106">
        <v>26</v>
      </c>
      <c r="F106">
        <v>-81.400000000000006</v>
      </c>
      <c r="G106">
        <v>-87</v>
      </c>
    </row>
    <row r="107" spans="1:7" x14ac:dyDescent="0.25">
      <c r="A107" t="s">
        <v>1607</v>
      </c>
      <c r="B107" t="s">
        <v>820</v>
      </c>
      <c r="C107">
        <v>-89.95</v>
      </c>
      <c r="D107">
        <v>-80.53</v>
      </c>
      <c r="E107">
        <v>26</v>
      </c>
      <c r="F107">
        <v>-80.5</v>
      </c>
      <c r="G107">
        <v>-86.8</v>
      </c>
    </row>
    <row r="108" spans="1:7" x14ac:dyDescent="0.25">
      <c r="A108" t="s">
        <v>1607</v>
      </c>
      <c r="B108" t="s">
        <v>821</v>
      </c>
      <c r="C108">
        <v>-89.45</v>
      </c>
      <c r="D108">
        <v>-81.47</v>
      </c>
      <c r="E108">
        <v>26</v>
      </c>
      <c r="F108">
        <v>-81.599999999999994</v>
      </c>
      <c r="G108">
        <v>-85.9</v>
      </c>
    </row>
    <row r="109" spans="1:7" x14ac:dyDescent="0.25">
      <c r="A109" t="s">
        <v>1607</v>
      </c>
      <c r="B109" t="s">
        <v>716</v>
      </c>
      <c r="C109">
        <v>-90.35</v>
      </c>
      <c r="D109">
        <v>-83.42</v>
      </c>
      <c r="E109">
        <v>26</v>
      </c>
      <c r="F109">
        <v>-81.7</v>
      </c>
      <c r="G109">
        <v>-87.6</v>
      </c>
    </row>
    <row r="110" spans="1:7" x14ac:dyDescent="0.25">
      <c r="A110" t="s">
        <v>1607</v>
      </c>
      <c r="B110" t="s">
        <v>717</v>
      </c>
      <c r="C110">
        <v>-90.42</v>
      </c>
      <c r="D110">
        <v>-81.819999999999993</v>
      </c>
      <c r="E110">
        <v>26</v>
      </c>
      <c r="F110">
        <v>-82.7</v>
      </c>
      <c r="G110">
        <v>-85.7</v>
      </c>
    </row>
    <row r="111" spans="1:7" x14ac:dyDescent="0.25">
      <c r="A111" t="s">
        <v>1607</v>
      </c>
      <c r="B111" t="s">
        <v>718</v>
      </c>
      <c r="C111">
        <v>-90.7</v>
      </c>
      <c r="D111">
        <v>-82.12</v>
      </c>
      <c r="E111">
        <v>26</v>
      </c>
      <c r="F111">
        <v>-82.6</v>
      </c>
      <c r="G111">
        <v>-84.5</v>
      </c>
    </row>
    <row r="112" spans="1:7" x14ac:dyDescent="0.25">
      <c r="A112" t="s">
        <v>1607</v>
      </c>
      <c r="B112" t="s">
        <v>719</v>
      </c>
      <c r="C112">
        <v>-90.72</v>
      </c>
      <c r="D112">
        <v>-83.9</v>
      </c>
      <c r="E112">
        <v>26</v>
      </c>
      <c r="F112">
        <v>-81.900000000000006</v>
      </c>
      <c r="G112">
        <v>-87.8</v>
      </c>
    </row>
    <row r="113" spans="1:7" x14ac:dyDescent="0.25">
      <c r="A113" t="s">
        <v>1607</v>
      </c>
      <c r="B113" t="s">
        <v>720</v>
      </c>
      <c r="C113">
        <v>-89.95</v>
      </c>
      <c r="D113">
        <v>-83.28</v>
      </c>
      <c r="E113">
        <v>26</v>
      </c>
      <c r="F113">
        <v>-82.3</v>
      </c>
      <c r="G113">
        <v>-87.6</v>
      </c>
    </row>
    <row r="114" spans="1:7" x14ac:dyDescent="0.25">
      <c r="A114" t="s">
        <v>1607</v>
      </c>
      <c r="B114" t="s">
        <v>652</v>
      </c>
      <c r="C114">
        <v>-91</v>
      </c>
      <c r="D114">
        <v>-83.57</v>
      </c>
      <c r="E114">
        <v>26</v>
      </c>
      <c r="F114">
        <v>-81.400000000000006</v>
      </c>
      <c r="G114">
        <v>-87.8</v>
      </c>
    </row>
    <row r="115" spans="1:7" x14ac:dyDescent="0.25">
      <c r="A115" t="s">
        <v>1607</v>
      </c>
      <c r="B115" t="s">
        <v>721</v>
      </c>
      <c r="C115">
        <v>-90.65</v>
      </c>
      <c r="D115">
        <v>-81.349999999999994</v>
      </c>
      <c r="E115">
        <v>26</v>
      </c>
      <c r="F115">
        <v>-81.7</v>
      </c>
      <c r="G115">
        <v>-88.8</v>
      </c>
    </row>
    <row r="116" spans="1:7" x14ac:dyDescent="0.25">
      <c r="A116" t="s">
        <v>1607</v>
      </c>
      <c r="B116" t="s">
        <v>722</v>
      </c>
      <c r="C116">
        <v>-90.55</v>
      </c>
      <c r="D116">
        <v>-82.28</v>
      </c>
      <c r="E116">
        <v>26</v>
      </c>
      <c r="F116">
        <v>-81.5</v>
      </c>
      <c r="G116">
        <v>-87.8</v>
      </c>
    </row>
    <row r="117" spans="1:7" x14ac:dyDescent="0.25">
      <c r="A117" t="s">
        <v>1607</v>
      </c>
      <c r="B117" t="s">
        <v>723</v>
      </c>
      <c r="C117">
        <v>-91.08</v>
      </c>
      <c r="D117">
        <v>-81.2</v>
      </c>
      <c r="E117">
        <v>26</v>
      </c>
      <c r="F117">
        <v>-82</v>
      </c>
      <c r="G117">
        <v>-86.9</v>
      </c>
    </row>
    <row r="118" spans="1:7" x14ac:dyDescent="0.25">
      <c r="A118" t="s">
        <v>1607</v>
      </c>
      <c r="B118" t="s">
        <v>724</v>
      </c>
      <c r="C118">
        <v>-89.98</v>
      </c>
      <c r="D118">
        <v>-82.5</v>
      </c>
      <c r="E118">
        <v>26</v>
      </c>
      <c r="F118">
        <v>-80.7</v>
      </c>
      <c r="G118">
        <v>-88.1</v>
      </c>
    </row>
    <row r="119" spans="1:7" x14ac:dyDescent="0.25">
      <c r="A119" t="s">
        <v>1607</v>
      </c>
      <c r="B119" t="s">
        <v>725</v>
      </c>
      <c r="C119">
        <v>-91.85</v>
      </c>
      <c r="D119">
        <v>-82.68</v>
      </c>
      <c r="E119">
        <v>26</v>
      </c>
      <c r="F119">
        <v>-81.5</v>
      </c>
      <c r="G119">
        <v>-87.3</v>
      </c>
    </row>
    <row r="120" spans="1:7" x14ac:dyDescent="0.25">
      <c r="A120" t="s">
        <v>1607</v>
      </c>
      <c r="B120" t="s">
        <v>726</v>
      </c>
      <c r="C120">
        <v>-91.08</v>
      </c>
      <c r="D120">
        <v>-81</v>
      </c>
      <c r="E120">
        <v>26</v>
      </c>
      <c r="F120">
        <v>-82</v>
      </c>
      <c r="G120">
        <v>-86.8</v>
      </c>
    </row>
    <row r="121" spans="1:7" x14ac:dyDescent="0.25">
      <c r="A121" t="s">
        <v>1607</v>
      </c>
      <c r="B121" t="s">
        <v>727</v>
      </c>
      <c r="C121">
        <v>-91.65</v>
      </c>
      <c r="D121">
        <v>-83.05</v>
      </c>
      <c r="E121">
        <v>26</v>
      </c>
      <c r="F121">
        <v>-82.2</v>
      </c>
      <c r="G121">
        <v>-85.6</v>
      </c>
    </row>
    <row r="122" spans="1:7" x14ac:dyDescent="0.25">
      <c r="A122" t="s">
        <v>1607</v>
      </c>
      <c r="B122" t="s">
        <v>728</v>
      </c>
      <c r="C122">
        <v>-91.2</v>
      </c>
      <c r="D122">
        <v>-79.75</v>
      </c>
      <c r="E122">
        <v>26</v>
      </c>
      <c r="F122">
        <v>-81.2</v>
      </c>
      <c r="G122">
        <v>-85.6</v>
      </c>
    </row>
    <row r="123" spans="1:7" x14ac:dyDescent="0.25">
      <c r="A123" t="s">
        <v>1607</v>
      </c>
      <c r="B123" t="s">
        <v>729</v>
      </c>
      <c r="C123">
        <v>-91.28</v>
      </c>
      <c r="D123">
        <v>-81.28</v>
      </c>
      <c r="E123">
        <v>26</v>
      </c>
      <c r="F123">
        <v>-81.5</v>
      </c>
      <c r="G123">
        <v>-85.1</v>
      </c>
    </row>
    <row r="124" spans="1:7" x14ac:dyDescent="0.25">
      <c r="A124" t="s">
        <v>1607</v>
      </c>
      <c r="B124" t="s">
        <v>730</v>
      </c>
      <c r="C124">
        <v>-90.57</v>
      </c>
      <c r="D124">
        <v>-83</v>
      </c>
      <c r="E124">
        <v>26</v>
      </c>
      <c r="F124">
        <v>-81.900000000000006</v>
      </c>
      <c r="G124">
        <v>-85.1</v>
      </c>
    </row>
    <row r="125" spans="1:7" x14ac:dyDescent="0.25">
      <c r="A125" t="s">
        <v>1607</v>
      </c>
      <c r="B125" t="s">
        <v>731</v>
      </c>
      <c r="C125">
        <v>-91.7</v>
      </c>
      <c r="D125">
        <v>-82.5</v>
      </c>
      <c r="E125">
        <v>26</v>
      </c>
      <c r="F125">
        <v>-81.7</v>
      </c>
      <c r="G125">
        <v>-86.4</v>
      </c>
    </row>
    <row r="126" spans="1:7" x14ac:dyDescent="0.25">
      <c r="A126" t="s">
        <v>1607</v>
      </c>
      <c r="B126" t="s">
        <v>732</v>
      </c>
      <c r="C126">
        <v>-90.02</v>
      </c>
      <c r="D126">
        <v>-81.680000000000007</v>
      </c>
      <c r="E126">
        <v>26</v>
      </c>
      <c r="F126">
        <v>-81</v>
      </c>
      <c r="G126">
        <v>-85</v>
      </c>
    </row>
    <row r="127" spans="1:7" x14ac:dyDescent="0.25">
      <c r="A127" t="s">
        <v>1607</v>
      </c>
      <c r="B127" t="s">
        <v>733</v>
      </c>
      <c r="C127">
        <v>-91.38</v>
      </c>
      <c r="D127">
        <v>-79.78</v>
      </c>
      <c r="E127">
        <v>26</v>
      </c>
      <c r="F127">
        <v>-80.7</v>
      </c>
      <c r="G127">
        <v>-84.5</v>
      </c>
    </row>
    <row r="128" spans="1:7" x14ac:dyDescent="0.25">
      <c r="A128" t="s">
        <v>1607</v>
      </c>
      <c r="B128" t="s">
        <v>734</v>
      </c>
      <c r="C128">
        <v>-89.72</v>
      </c>
      <c r="D128">
        <v>-76</v>
      </c>
      <c r="E128">
        <v>26</v>
      </c>
      <c r="F128">
        <v>-81.2</v>
      </c>
      <c r="G128">
        <v>-82.3</v>
      </c>
    </row>
    <row r="129" spans="1:7" x14ac:dyDescent="0.25">
      <c r="A129" t="s">
        <v>1607</v>
      </c>
      <c r="B129" t="s">
        <v>735</v>
      </c>
      <c r="C129">
        <v>-89.68</v>
      </c>
      <c r="D129">
        <v>-80.180000000000007</v>
      </c>
      <c r="E129">
        <v>26</v>
      </c>
      <c r="F129">
        <v>-80.5</v>
      </c>
      <c r="G129">
        <v>-82.2</v>
      </c>
    </row>
    <row r="130" spans="1:7" x14ac:dyDescent="0.25">
      <c r="A130" t="s">
        <v>1607</v>
      </c>
      <c r="B130" t="s">
        <v>736</v>
      </c>
      <c r="C130">
        <v>-89.7</v>
      </c>
      <c r="D130">
        <v>-78.3</v>
      </c>
      <c r="E130">
        <v>26</v>
      </c>
      <c r="F130">
        <v>-79.900000000000006</v>
      </c>
      <c r="G130">
        <v>-83.6</v>
      </c>
    </row>
    <row r="131" spans="1:7" x14ac:dyDescent="0.25">
      <c r="A131" t="s">
        <v>1607</v>
      </c>
      <c r="B131" t="s">
        <v>737</v>
      </c>
      <c r="C131">
        <v>-89.82</v>
      </c>
      <c r="D131">
        <v>-80.3</v>
      </c>
      <c r="E131">
        <v>26</v>
      </c>
      <c r="F131">
        <v>-80.400000000000006</v>
      </c>
      <c r="G131">
        <v>-83.8</v>
      </c>
    </row>
    <row r="132" spans="1:7" x14ac:dyDescent="0.25">
      <c r="A132" t="s">
        <v>1607</v>
      </c>
      <c r="B132" t="s">
        <v>738</v>
      </c>
      <c r="C132">
        <v>-88.75</v>
      </c>
      <c r="D132">
        <v>-77.97</v>
      </c>
      <c r="E132">
        <v>26</v>
      </c>
      <c r="F132">
        <v>-79.900000000000006</v>
      </c>
      <c r="G132">
        <v>-82.4</v>
      </c>
    </row>
    <row r="133" spans="1:7" x14ac:dyDescent="0.25">
      <c r="A133" t="s">
        <v>1607</v>
      </c>
      <c r="B133" t="s">
        <v>739</v>
      </c>
      <c r="C133">
        <v>-89.12</v>
      </c>
      <c r="D133">
        <v>-77.03</v>
      </c>
      <c r="E133">
        <v>26</v>
      </c>
      <c r="F133">
        <v>-80.2</v>
      </c>
      <c r="G133">
        <v>-84.1</v>
      </c>
    </row>
    <row r="134" spans="1:7" x14ac:dyDescent="0.25">
      <c r="A134" t="s">
        <v>1607</v>
      </c>
      <c r="B134" t="s">
        <v>740</v>
      </c>
      <c r="C134">
        <v>-87.8</v>
      </c>
      <c r="D134">
        <v>-79.12</v>
      </c>
      <c r="E134">
        <v>26</v>
      </c>
      <c r="F134">
        <v>-80</v>
      </c>
      <c r="G134">
        <v>-84.2</v>
      </c>
    </row>
    <row r="135" spans="1:7" x14ac:dyDescent="0.25">
      <c r="A135" t="s">
        <v>1607</v>
      </c>
      <c r="B135" t="s">
        <v>741</v>
      </c>
      <c r="C135">
        <v>-88.1</v>
      </c>
      <c r="D135">
        <v>-76.58</v>
      </c>
      <c r="E135">
        <v>26</v>
      </c>
      <c r="F135">
        <v>-79.900000000000006</v>
      </c>
      <c r="G135">
        <v>-82.1</v>
      </c>
    </row>
    <row r="136" spans="1:7" x14ac:dyDescent="0.25">
      <c r="A136" t="s">
        <v>1607</v>
      </c>
      <c r="B136" t="s">
        <v>742</v>
      </c>
      <c r="C136">
        <v>-87.85</v>
      </c>
      <c r="D136">
        <v>-79.349999999999994</v>
      </c>
      <c r="E136">
        <v>27</v>
      </c>
      <c r="F136">
        <v>-78.8</v>
      </c>
      <c r="G136">
        <v>-83.4</v>
      </c>
    </row>
    <row r="137" spans="1:7" x14ac:dyDescent="0.25">
      <c r="A137" t="s">
        <v>1607</v>
      </c>
      <c r="B137" t="s">
        <v>743</v>
      </c>
      <c r="C137">
        <v>-87.55</v>
      </c>
      <c r="D137">
        <v>-78.8</v>
      </c>
      <c r="E137">
        <v>27</v>
      </c>
      <c r="F137">
        <v>-78.8</v>
      </c>
      <c r="G137">
        <v>-83.7</v>
      </c>
    </row>
    <row r="138" spans="1:7" x14ac:dyDescent="0.25">
      <c r="A138" t="s">
        <v>1607</v>
      </c>
      <c r="B138" t="s">
        <v>744</v>
      </c>
      <c r="C138">
        <v>-87.25</v>
      </c>
      <c r="D138">
        <v>-79.5</v>
      </c>
      <c r="E138">
        <v>27</v>
      </c>
      <c r="F138">
        <v>-78.7</v>
      </c>
      <c r="G138">
        <v>-79.3</v>
      </c>
    </row>
    <row r="139" spans="1:7" x14ac:dyDescent="0.25">
      <c r="A139" t="s">
        <v>1607</v>
      </c>
      <c r="B139" t="s">
        <v>745</v>
      </c>
      <c r="C139">
        <v>-86.75</v>
      </c>
      <c r="D139">
        <v>-78.95</v>
      </c>
      <c r="E139">
        <v>27</v>
      </c>
      <c r="F139">
        <v>-78.400000000000006</v>
      </c>
      <c r="G139">
        <v>-80.400000000000006</v>
      </c>
    </row>
    <row r="140" spans="1:7" x14ac:dyDescent="0.25">
      <c r="A140" t="s">
        <v>1607</v>
      </c>
      <c r="B140" t="s">
        <v>746</v>
      </c>
      <c r="C140">
        <v>-86.6</v>
      </c>
      <c r="D140">
        <v>-78.05</v>
      </c>
      <c r="E140">
        <v>27</v>
      </c>
      <c r="F140">
        <v>-78.8</v>
      </c>
      <c r="G140">
        <v>-78.2</v>
      </c>
    </row>
    <row r="141" spans="1:7" x14ac:dyDescent="0.25">
      <c r="A141" t="s">
        <v>1607</v>
      </c>
      <c r="B141" t="s">
        <v>747</v>
      </c>
      <c r="C141">
        <v>-87.85</v>
      </c>
      <c r="D141">
        <v>-78.05</v>
      </c>
      <c r="E141">
        <v>27</v>
      </c>
      <c r="F141">
        <v>-78.3</v>
      </c>
      <c r="G141">
        <v>-78.900000000000006</v>
      </c>
    </row>
    <row r="142" spans="1:7" x14ac:dyDescent="0.25">
      <c r="A142" t="s">
        <v>1607</v>
      </c>
      <c r="B142" t="s">
        <v>748</v>
      </c>
      <c r="C142">
        <v>-87.1</v>
      </c>
      <c r="D142">
        <v>-77.45</v>
      </c>
      <c r="E142">
        <v>27</v>
      </c>
      <c r="F142">
        <v>-78.8</v>
      </c>
      <c r="G142">
        <v>-82.2</v>
      </c>
    </row>
    <row r="143" spans="1:7" x14ac:dyDescent="0.25">
      <c r="A143" t="s">
        <v>1607</v>
      </c>
      <c r="B143" t="s">
        <v>749</v>
      </c>
      <c r="C143">
        <v>-87.75</v>
      </c>
      <c r="D143">
        <v>-77.7</v>
      </c>
      <c r="E143">
        <v>27</v>
      </c>
      <c r="F143">
        <v>-78.400000000000006</v>
      </c>
      <c r="G143">
        <v>-77</v>
      </c>
    </row>
    <row r="144" spans="1:7" x14ac:dyDescent="0.25">
      <c r="A144" t="s">
        <v>1607</v>
      </c>
      <c r="B144" t="s">
        <v>750</v>
      </c>
      <c r="C144">
        <v>-87.9</v>
      </c>
      <c r="D144">
        <v>-77.45</v>
      </c>
      <c r="E144">
        <v>27</v>
      </c>
      <c r="F144">
        <v>-78.099999999999994</v>
      </c>
      <c r="G144">
        <v>-76.400000000000006</v>
      </c>
    </row>
    <row r="145" spans="1:7" x14ac:dyDescent="0.25">
      <c r="A145" t="s">
        <v>1607</v>
      </c>
      <c r="B145" t="s">
        <v>751</v>
      </c>
      <c r="C145">
        <v>-87</v>
      </c>
      <c r="D145">
        <v>-76.599999999999994</v>
      </c>
      <c r="E145">
        <v>27</v>
      </c>
      <c r="F145">
        <v>-77.8</v>
      </c>
      <c r="G145">
        <v>-77.400000000000006</v>
      </c>
    </row>
    <row r="146" spans="1:7" x14ac:dyDescent="0.25">
      <c r="A146" t="s">
        <v>1607</v>
      </c>
      <c r="B146" t="s">
        <v>752</v>
      </c>
      <c r="C146">
        <v>-87.5</v>
      </c>
      <c r="D146">
        <v>-75.5</v>
      </c>
      <c r="E146">
        <v>27</v>
      </c>
      <c r="F146">
        <v>-78.8</v>
      </c>
      <c r="G146">
        <v>-78.3</v>
      </c>
    </row>
    <row r="147" spans="1:7" x14ac:dyDescent="0.25">
      <c r="A147" t="s">
        <v>1607</v>
      </c>
      <c r="B147" t="s">
        <v>753</v>
      </c>
      <c r="C147">
        <v>-86.9</v>
      </c>
      <c r="D147">
        <v>-76.7</v>
      </c>
      <c r="E147">
        <v>27</v>
      </c>
      <c r="F147">
        <v>-77</v>
      </c>
      <c r="G147">
        <v>-80.7</v>
      </c>
    </row>
    <row r="148" spans="1:7" x14ac:dyDescent="0.25">
      <c r="A148" t="s">
        <v>1607</v>
      </c>
      <c r="B148" t="s">
        <v>754</v>
      </c>
      <c r="C148">
        <v>-86.1</v>
      </c>
      <c r="D148">
        <v>-75.900000000000006</v>
      </c>
      <c r="E148">
        <v>27</v>
      </c>
      <c r="F148">
        <v>-77.599999999999994</v>
      </c>
      <c r="G148">
        <v>-80.2</v>
      </c>
    </row>
    <row r="149" spans="1:7" x14ac:dyDescent="0.25">
      <c r="A149" t="s">
        <v>1607</v>
      </c>
      <c r="B149" t="s">
        <v>755</v>
      </c>
      <c r="C149">
        <v>-86.2</v>
      </c>
      <c r="D149">
        <v>-75.3</v>
      </c>
      <c r="E149">
        <v>27</v>
      </c>
      <c r="F149">
        <v>-77.599999999999994</v>
      </c>
      <c r="G149">
        <v>-75.5</v>
      </c>
    </row>
    <row r="150" spans="1:7" x14ac:dyDescent="0.25">
      <c r="A150" t="s">
        <v>1607</v>
      </c>
      <c r="B150" t="s">
        <v>756</v>
      </c>
      <c r="C150">
        <v>-86.85</v>
      </c>
      <c r="D150">
        <v>-74.430000000000007</v>
      </c>
      <c r="E150">
        <v>26</v>
      </c>
      <c r="F150">
        <v>-79.099999999999994</v>
      </c>
      <c r="G150">
        <v>-79.8</v>
      </c>
    </row>
    <row r="151" spans="1:7" x14ac:dyDescent="0.25">
      <c r="A151" t="s">
        <v>1607</v>
      </c>
      <c r="B151" t="s">
        <v>757</v>
      </c>
      <c r="C151">
        <v>-86.8</v>
      </c>
      <c r="D151">
        <v>-73.05</v>
      </c>
      <c r="E151">
        <v>27</v>
      </c>
      <c r="F151">
        <v>-77</v>
      </c>
      <c r="G151">
        <v>-82.2</v>
      </c>
    </row>
    <row r="152" spans="1:7" x14ac:dyDescent="0.25">
      <c r="A152" t="s">
        <v>1607</v>
      </c>
      <c r="B152" t="s">
        <v>758</v>
      </c>
      <c r="C152">
        <v>-86.25</v>
      </c>
      <c r="D152">
        <v>-79.150000000000006</v>
      </c>
      <c r="E152">
        <v>27</v>
      </c>
      <c r="F152">
        <v>-78</v>
      </c>
      <c r="G152">
        <v>-78.8</v>
      </c>
    </row>
    <row r="153" spans="1:7" x14ac:dyDescent="0.25">
      <c r="A153" t="s">
        <v>1607</v>
      </c>
      <c r="B153" t="s">
        <v>759</v>
      </c>
      <c r="C153">
        <v>-86.3</v>
      </c>
      <c r="D153">
        <v>-74.7</v>
      </c>
      <c r="E153">
        <v>27</v>
      </c>
      <c r="F153">
        <v>-77.7</v>
      </c>
      <c r="G153">
        <v>-80.3</v>
      </c>
    </row>
    <row r="154" spans="1:7" x14ac:dyDescent="0.25">
      <c r="A154" t="s">
        <v>1607</v>
      </c>
      <c r="B154" t="s">
        <v>651</v>
      </c>
      <c r="C154">
        <v>-85.85</v>
      </c>
      <c r="D154">
        <v>-74.900000000000006</v>
      </c>
      <c r="E154">
        <v>27</v>
      </c>
      <c r="F154">
        <v>-76.2</v>
      </c>
      <c r="G154">
        <v>-78.400000000000006</v>
      </c>
    </row>
    <row r="155" spans="1:7" x14ac:dyDescent="0.25">
      <c r="A155" t="s">
        <v>1607</v>
      </c>
      <c r="B155" t="s">
        <v>760</v>
      </c>
      <c r="C155">
        <v>-85</v>
      </c>
      <c r="D155">
        <v>-71.400000000000006</v>
      </c>
      <c r="E155">
        <v>27</v>
      </c>
      <c r="F155">
        <v>-75</v>
      </c>
      <c r="G155">
        <v>-76.599999999999994</v>
      </c>
    </row>
    <row r="156" spans="1:7" x14ac:dyDescent="0.25">
      <c r="A156" t="s">
        <v>1607</v>
      </c>
      <c r="B156" t="s">
        <v>761</v>
      </c>
      <c r="C156">
        <v>-84.9</v>
      </c>
      <c r="D156">
        <v>-72.599999999999994</v>
      </c>
      <c r="E156">
        <v>27</v>
      </c>
      <c r="F156">
        <v>-74.900000000000006</v>
      </c>
      <c r="G156">
        <v>-78.099999999999994</v>
      </c>
    </row>
    <row r="157" spans="1:7" x14ac:dyDescent="0.25">
      <c r="A157" t="s">
        <v>1607</v>
      </c>
      <c r="B157" t="s">
        <v>762</v>
      </c>
      <c r="C157">
        <v>-84.6</v>
      </c>
      <c r="D157">
        <v>-73.900000000000006</v>
      </c>
      <c r="E157">
        <v>27</v>
      </c>
      <c r="F157">
        <v>-74.7</v>
      </c>
      <c r="G157">
        <v>-79.099999999999994</v>
      </c>
    </row>
    <row r="158" spans="1:7" x14ac:dyDescent="0.25">
      <c r="A158" t="s">
        <v>1607</v>
      </c>
      <c r="B158" t="s">
        <v>763</v>
      </c>
      <c r="C158">
        <v>-87.15</v>
      </c>
      <c r="D158">
        <v>-74.900000000000006</v>
      </c>
      <c r="E158">
        <v>27</v>
      </c>
      <c r="F158">
        <v>-77</v>
      </c>
      <c r="G158">
        <v>-76.5</v>
      </c>
    </row>
    <row r="159" spans="1:7" x14ac:dyDescent="0.25">
      <c r="A159" t="s">
        <v>1607</v>
      </c>
      <c r="B159" t="s">
        <v>764</v>
      </c>
      <c r="C159">
        <v>-87.4</v>
      </c>
      <c r="D159">
        <v>-75.3</v>
      </c>
      <c r="E159">
        <v>27</v>
      </c>
      <c r="F159">
        <v>-77.8</v>
      </c>
      <c r="G159">
        <v>-80.900000000000006</v>
      </c>
    </row>
    <row r="160" spans="1:7" x14ac:dyDescent="0.25">
      <c r="A160" t="s">
        <v>1607</v>
      </c>
      <c r="B160" t="s">
        <v>765</v>
      </c>
      <c r="C160">
        <v>-87.85</v>
      </c>
      <c r="D160">
        <v>-76.95</v>
      </c>
      <c r="E160">
        <v>27</v>
      </c>
      <c r="F160">
        <v>-78.900000000000006</v>
      </c>
      <c r="G160">
        <v>-84.3</v>
      </c>
    </row>
    <row r="161" spans="1:7" x14ac:dyDescent="0.25">
      <c r="A161" t="s">
        <v>1607</v>
      </c>
      <c r="B161" t="s">
        <v>766</v>
      </c>
      <c r="C161">
        <v>-86.3</v>
      </c>
      <c r="D161">
        <v>-77.8</v>
      </c>
      <c r="E161">
        <v>27</v>
      </c>
      <c r="F161">
        <v>-77.900000000000006</v>
      </c>
      <c r="G161">
        <v>-77.900000000000006</v>
      </c>
    </row>
    <row r="162" spans="1:7" x14ac:dyDescent="0.25">
      <c r="A162" t="s">
        <v>1607</v>
      </c>
      <c r="B162" t="s">
        <v>650</v>
      </c>
      <c r="C162">
        <v>-88.8</v>
      </c>
      <c r="D162">
        <v>-77.2</v>
      </c>
      <c r="E162">
        <v>27</v>
      </c>
      <c r="F162">
        <v>-77.2</v>
      </c>
      <c r="G162">
        <v>-78.099999999999994</v>
      </c>
    </row>
    <row r="163" spans="1:7" x14ac:dyDescent="0.25">
      <c r="A163" t="s">
        <v>1607</v>
      </c>
      <c r="B163" t="s">
        <v>767</v>
      </c>
      <c r="C163">
        <v>-86.3</v>
      </c>
      <c r="D163">
        <v>-74.75</v>
      </c>
      <c r="E163">
        <v>27</v>
      </c>
      <c r="F163">
        <v>-77.5</v>
      </c>
      <c r="G163">
        <v>-80.8</v>
      </c>
    </row>
    <row r="164" spans="1:7" x14ac:dyDescent="0.25">
      <c r="A164" t="s">
        <v>1607</v>
      </c>
      <c r="B164" t="s">
        <v>768</v>
      </c>
      <c r="C164">
        <v>-86.3</v>
      </c>
      <c r="D164">
        <v>-75.45</v>
      </c>
      <c r="E164">
        <v>27</v>
      </c>
      <c r="F164">
        <v>-77.7</v>
      </c>
      <c r="G164">
        <v>-79.099999999999994</v>
      </c>
    </row>
    <row r="165" spans="1:7" x14ac:dyDescent="0.25">
      <c r="A165" t="s">
        <v>1607</v>
      </c>
      <c r="B165" t="s">
        <v>769</v>
      </c>
      <c r="C165">
        <v>-85.65</v>
      </c>
      <c r="D165">
        <v>-74.900000000000006</v>
      </c>
      <c r="E165">
        <v>27</v>
      </c>
      <c r="F165">
        <v>-77.3</v>
      </c>
      <c r="G165">
        <v>-79.7</v>
      </c>
    </row>
    <row r="166" spans="1:7" x14ac:dyDescent="0.25">
      <c r="A166" t="s">
        <v>1607</v>
      </c>
      <c r="B166" t="s">
        <v>770</v>
      </c>
      <c r="C166">
        <v>-87.35</v>
      </c>
      <c r="D166">
        <v>-75.599999999999994</v>
      </c>
      <c r="E166">
        <v>27</v>
      </c>
      <c r="F166">
        <v>-76.900000000000006</v>
      </c>
      <c r="G166">
        <v>-77.8</v>
      </c>
    </row>
    <row r="167" spans="1:7" x14ac:dyDescent="0.25">
      <c r="A167" t="s">
        <v>1607</v>
      </c>
      <c r="B167" t="s">
        <v>771</v>
      </c>
      <c r="C167">
        <v>-87.95</v>
      </c>
      <c r="D167">
        <v>-74.650000000000006</v>
      </c>
      <c r="E167">
        <v>27</v>
      </c>
      <c r="F167">
        <v>-76.400000000000006</v>
      </c>
      <c r="G167">
        <v>-77.7</v>
      </c>
    </row>
    <row r="168" spans="1:7" x14ac:dyDescent="0.25">
      <c r="A168" t="s">
        <v>1607</v>
      </c>
      <c r="B168" t="s">
        <v>772</v>
      </c>
      <c r="C168">
        <v>-86.55</v>
      </c>
      <c r="D168">
        <v>-74.05</v>
      </c>
      <c r="E168">
        <v>27</v>
      </c>
      <c r="F168">
        <v>-75.599999999999994</v>
      </c>
      <c r="G168">
        <v>-82.3</v>
      </c>
    </row>
    <row r="169" spans="1:7" x14ac:dyDescent="0.25">
      <c r="A169" t="s">
        <v>1607</v>
      </c>
      <c r="B169" t="s">
        <v>773</v>
      </c>
      <c r="C169">
        <v>-87.4</v>
      </c>
      <c r="D169">
        <v>-73.8</v>
      </c>
      <c r="E169">
        <v>27</v>
      </c>
      <c r="F169">
        <v>-75.8</v>
      </c>
      <c r="G169">
        <v>-77.2</v>
      </c>
    </row>
    <row r="170" spans="1:7" x14ac:dyDescent="0.25">
      <c r="A170" t="s">
        <v>1607</v>
      </c>
      <c r="B170" t="s">
        <v>774</v>
      </c>
      <c r="C170">
        <v>-84.65</v>
      </c>
      <c r="D170">
        <v>-72.650000000000006</v>
      </c>
      <c r="E170">
        <v>27</v>
      </c>
      <c r="F170">
        <v>-75.8</v>
      </c>
      <c r="G170">
        <v>-79</v>
      </c>
    </row>
    <row r="171" spans="1:7" x14ac:dyDescent="0.25">
      <c r="A171" t="s">
        <v>1607</v>
      </c>
      <c r="B171" t="s">
        <v>775</v>
      </c>
      <c r="C171">
        <v>-83.75</v>
      </c>
      <c r="D171">
        <v>-71.95</v>
      </c>
      <c r="E171">
        <v>27</v>
      </c>
      <c r="F171">
        <v>-76</v>
      </c>
      <c r="G171">
        <v>-72.8</v>
      </c>
    </row>
    <row r="172" spans="1:7" x14ac:dyDescent="0.25">
      <c r="A172" t="s">
        <v>1607</v>
      </c>
      <c r="B172" t="s">
        <v>776</v>
      </c>
      <c r="C172">
        <v>-83.05</v>
      </c>
      <c r="D172">
        <v>-71.55</v>
      </c>
      <c r="E172">
        <v>27</v>
      </c>
      <c r="F172">
        <v>-75.7</v>
      </c>
      <c r="G172">
        <v>-70.099999999999994</v>
      </c>
    </row>
    <row r="173" spans="1:7" x14ac:dyDescent="0.25">
      <c r="A173" t="s">
        <v>1607</v>
      </c>
      <c r="B173" t="s">
        <v>777</v>
      </c>
      <c r="C173">
        <v>-83.3</v>
      </c>
      <c r="D173">
        <v>-72.75</v>
      </c>
      <c r="E173">
        <v>27</v>
      </c>
      <c r="F173">
        <v>-72.900000000000006</v>
      </c>
      <c r="G173">
        <v>-73.2</v>
      </c>
    </row>
    <row r="174" spans="1:7" x14ac:dyDescent="0.25">
      <c r="A174" t="s">
        <v>1607</v>
      </c>
      <c r="B174" t="s">
        <v>648</v>
      </c>
      <c r="C174">
        <v>-82.85</v>
      </c>
      <c r="D174">
        <v>-73.5</v>
      </c>
      <c r="E174">
        <v>27</v>
      </c>
      <c r="F174">
        <v>-76.2</v>
      </c>
      <c r="G174">
        <v>-74.3</v>
      </c>
    </row>
    <row r="175" spans="1:7" x14ac:dyDescent="0.25">
      <c r="A175" t="s">
        <v>1607</v>
      </c>
      <c r="B175" t="s">
        <v>1606</v>
      </c>
      <c r="C175">
        <v>-82.88</v>
      </c>
      <c r="D175">
        <v>-71.03</v>
      </c>
      <c r="E175">
        <v>26</v>
      </c>
      <c r="F175">
        <v>-75.900000000000006</v>
      </c>
      <c r="G175">
        <v>-67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26"/>
  <sheetViews>
    <sheetView zoomScaleNormal="100" workbookViewId="0"/>
  </sheetViews>
  <sheetFormatPr defaultColWidth="8.85546875" defaultRowHeight="15" x14ac:dyDescent="0.25"/>
  <cols>
    <col min="1" max="6" width="14" customWidth="1"/>
  </cols>
  <sheetData>
    <row r="1" spans="1:8" ht="16.5" customHeight="1" x14ac:dyDescent="0.25">
      <c r="A1" s="65" t="s">
        <v>1608</v>
      </c>
      <c r="H1" s="16" t="s">
        <v>132</v>
      </c>
    </row>
    <row r="2" spans="1:8" x14ac:dyDescent="0.25">
      <c r="A2" s="21" t="s">
        <v>1609</v>
      </c>
      <c r="H2" s="18" t="s">
        <v>133</v>
      </c>
    </row>
    <row r="3" spans="1:8" x14ac:dyDescent="0.25">
      <c r="H3" s="21" t="s">
        <v>1610</v>
      </c>
    </row>
    <row r="5" spans="1:8" ht="60.75" customHeight="1" x14ac:dyDescent="0.25">
      <c r="A5" s="171" t="s">
        <v>535</v>
      </c>
      <c r="B5" s="171" t="s">
        <v>1611</v>
      </c>
      <c r="C5" s="171" t="s">
        <v>1612</v>
      </c>
      <c r="D5" s="171" t="s">
        <v>1613</v>
      </c>
      <c r="E5" s="171" t="s">
        <v>1614</v>
      </c>
      <c r="F5" s="171" t="s">
        <v>1615</v>
      </c>
    </row>
    <row r="6" spans="1:8" x14ac:dyDescent="0.25">
      <c r="A6" t="s">
        <v>1253</v>
      </c>
      <c r="B6">
        <v>10.9</v>
      </c>
      <c r="C6">
        <v>-3.5</v>
      </c>
      <c r="D6">
        <v>25.3</v>
      </c>
    </row>
    <row r="7" spans="1:8" x14ac:dyDescent="0.25">
      <c r="A7" t="s">
        <v>1254</v>
      </c>
      <c r="B7">
        <v>9.3000000000000007</v>
      </c>
      <c r="C7">
        <v>-5.4</v>
      </c>
      <c r="D7">
        <v>24</v>
      </c>
    </row>
    <row r="8" spans="1:8" x14ac:dyDescent="0.25">
      <c r="A8" t="s">
        <v>1255</v>
      </c>
      <c r="B8">
        <v>11.9</v>
      </c>
      <c r="C8">
        <v>-1.8</v>
      </c>
      <c r="D8">
        <v>25.6</v>
      </c>
      <c r="E8">
        <v>24.97</v>
      </c>
    </row>
    <row r="9" spans="1:8" x14ac:dyDescent="0.25">
      <c r="A9" t="s">
        <v>1256</v>
      </c>
      <c r="B9">
        <v>8.3000000000000007</v>
      </c>
      <c r="C9">
        <v>-7.4</v>
      </c>
      <c r="D9">
        <v>24.1</v>
      </c>
      <c r="E9">
        <v>24.57</v>
      </c>
    </row>
    <row r="10" spans="1:8" x14ac:dyDescent="0.25">
      <c r="A10" t="s">
        <v>1257</v>
      </c>
      <c r="B10">
        <v>8.3000000000000007</v>
      </c>
      <c r="C10">
        <v>-2.7</v>
      </c>
      <c r="D10">
        <v>19.3</v>
      </c>
      <c r="E10">
        <v>23</v>
      </c>
    </row>
    <row r="11" spans="1:8" x14ac:dyDescent="0.25">
      <c r="A11" t="s">
        <v>1258</v>
      </c>
      <c r="B11">
        <v>6.2</v>
      </c>
      <c r="C11">
        <v>-3.4</v>
      </c>
      <c r="D11">
        <v>15.8</v>
      </c>
      <c r="E11">
        <v>19.73</v>
      </c>
    </row>
    <row r="12" spans="1:8" x14ac:dyDescent="0.25">
      <c r="A12" t="s">
        <v>1259</v>
      </c>
      <c r="B12">
        <v>-0.5</v>
      </c>
      <c r="C12">
        <v>-9.1999999999999993</v>
      </c>
      <c r="D12">
        <v>8.1999999999999993</v>
      </c>
      <c r="E12">
        <v>14.43</v>
      </c>
    </row>
    <row r="13" spans="1:8" x14ac:dyDescent="0.25">
      <c r="A13" t="s">
        <v>1260</v>
      </c>
      <c r="B13">
        <v>-10.4</v>
      </c>
      <c r="C13">
        <v>-21.3</v>
      </c>
      <c r="D13">
        <v>0.6</v>
      </c>
      <c r="E13">
        <v>8.1999999999999993</v>
      </c>
    </row>
    <row r="14" spans="1:8" x14ac:dyDescent="0.25">
      <c r="A14" t="s">
        <v>1261</v>
      </c>
      <c r="B14">
        <v>-9.4</v>
      </c>
      <c r="C14">
        <v>-21.7</v>
      </c>
      <c r="D14">
        <v>3</v>
      </c>
      <c r="E14">
        <v>3.93</v>
      </c>
    </row>
    <row r="15" spans="1:8" x14ac:dyDescent="0.25">
      <c r="A15" t="s">
        <v>1262</v>
      </c>
      <c r="B15">
        <v>-19.8</v>
      </c>
      <c r="C15">
        <v>-29.6</v>
      </c>
      <c r="D15">
        <v>-10.1</v>
      </c>
      <c r="E15">
        <v>-2.17</v>
      </c>
    </row>
    <row r="16" spans="1:8" x14ac:dyDescent="0.25">
      <c r="A16" t="s">
        <v>1263</v>
      </c>
      <c r="B16">
        <v>-15.7</v>
      </c>
      <c r="C16">
        <v>-24.4</v>
      </c>
      <c r="D16">
        <v>-7</v>
      </c>
      <c r="E16">
        <v>-4.7</v>
      </c>
    </row>
    <row r="17" spans="1:6" x14ac:dyDescent="0.25">
      <c r="A17" t="s">
        <v>1264</v>
      </c>
      <c r="B17">
        <v>-25.7</v>
      </c>
      <c r="C17">
        <v>-36.1</v>
      </c>
      <c r="D17">
        <v>-15.4</v>
      </c>
      <c r="E17">
        <v>-10.83</v>
      </c>
    </row>
    <row r="18" spans="1:6" x14ac:dyDescent="0.25">
      <c r="A18" t="s">
        <v>1265</v>
      </c>
      <c r="B18">
        <v>-26.8</v>
      </c>
      <c r="C18">
        <v>-37.5</v>
      </c>
      <c r="D18">
        <v>-16.100000000000001</v>
      </c>
      <c r="E18">
        <v>-12.83</v>
      </c>
    </row>
    <row r="19" spans="1:6" x14ac:dyDescent="0.25">
      <c r="A19" t="s">
        <v>1266</v>
      </c>
      <c r="B19">
        <v>-29.4</v>
      </c>
      <c r="C19">
        <v>-39.5</v>
      </c>
      <c r="D19">
        <v>-19.3</v>
      </c>
      <c r="E19">
        <v>-16.93</v>
      </c>
    </row>
    <row r="20" spans="1:6" x14ac:dyDescent="0.25">
      <c r="A20" t="s">
        <v>1267</v>
      </c>
      <c r="B20">
        <v>-36.4</v>
      </c>
      <c r="C20">
        <v>-49.3</v>
      </c>
      <c r="D20">
        <v>-23.4</v>
      </c>
      <c r="E20">
        <v>-19.600000000000001</v>
      </c>
      <c r="F20">
        <v>-44.57</v>
      </c>
    </row>
    <row r="21" spans="1:6" x14ac:dyDescent="0.25">
      <c r="A21" t="s">
        <v>1268</v>
      </c>
      <c r="B21">
        <v>-43.5</v>
      </c>
      <c r="C21">
        <v>-52.8</v>
      </c>
      <c r="D21">
        <v>-34.200000000000003</v>
      </c>
      <c r="E21">
        <v>-25.63</v>
      </c>
      <c r="F21">
        <v>-50.2</v>
      </c>
    </row>
    <row r="22" spans="1:6" x14ac:dyDescent="0.25">
      <c r="A22" t="s">
        <v>1269</v>
      </c>
      <c r="B22">
        <v>-45.3</v>
      </c>
      <c r="C22">
        <v>-59.7</v>
      </c>
      <c r="D22">
        <v>-31</v>
      </c>
      <c r="E22">
        <v>-29.53</v>
      </c>
      <c r="F22">
        <v>-52.53</v>
      </c>
    </row>
    <row r="23" spans="1:6" x14ac:dyDescent="0.25">
      <c r="A23" t="s">
        <v>1270</v>
      </c>
      <c r="B23">
        <v>-45.6</v>
      </c>
      <c r="C23">
        <v>-60.6</v>
      </c>
      <c r="D23">
        <v>-30.6</v>
      </c>
      <c r="E23">
        <v>-31.93</v>
      </c>
      <c r="F23">
        <v>-51.67</v>
      </c>
    </row>
    <row r="24" spans="1:6" x14ac:dyDescent="0.25">
      <c r="A24" t="s">
        <v>1271</v>
      </c>
      <c r="B24">
        <v>-43.3</v>
      </c>
      <c r="C24">
        <v>-54.8</v>
      </c>
      <c r="D24">
        <v>-31.8</v>
      </c>
      <c r="E24">
        <v>-31.13</v>
      </c>
      <c r="F24">
        <v>-45.57</v>
      </c>
    </row>
    <row r="25" spans="1:6" x14ac:dyDescent="0.25">
      <c r="A25" t="s">
        <v>1272</v>
      </c>
      <c r="B25">
        <v>-49.7</v>
      </c>
      <c r="C25">
        <v>-63.2</v>
      </c>
      <c r="D25">
        <v>-36.1</v>
      </c>
      <c r="E25">
        <v>-32.83</v>
      </c>
      <c r="F25">
        <v>-41.03</v>
      </c>
    </row>
    <row r="26" spans="1:6" x14ac:dyDescent="0.25">
      <c r="A26" t="s">
        <v>1273</v>
      </c>
      <c r="B26">
        <v>-44.4</v>
      </c>
      <c r="C26">
        <v>-59.2</v>
      </c>
      <c r="D26">
        <v>-29.6</v>
      </c>
      <c r="E26">
        <v>-32.5</v>
      </c>
      <c r="F26">
        <v>-36.43</v>
      </c>
    </row>
    <row r="27" spans="1:6" x14ac:dyDescent="0.25">
      <c r="A27" t="s">
        <v>1274</v>
      </c>
      <c r="B27">
        <v>-45.3</v>
      </c>
      <c r="C27">
        <v>-58.2</v>
      </c>
      <c r="D27">
        <v>-32.299999999999997</v>
      </c>
      <c r="E27">
        <v>-32.67</v>
      </c>
      <c r="F27">
        <v>-30.5</v>
      </c>
    </row>
    <row r="28" spans="1:6" x14ac:dyDescent="0.25">
      <c r="A28" t="s">
        <v>1275</v>
      </c>
      <c r="B28">
        <v>-50.3</v>
      </c>
      <c r="C28">
        <v>-64</v>
      </c>
      <c r="D28">
        <v>-36.6</v>
      </c>
      <c r="E28">
        <v>-32.83</v>
      </c>
      <c r="F28">
        <v>-28.13</v>
      </c>
    </row>
    <row r="29" spans="1:6" x14ac:dyDescent="0.25">
      <c r="A29" t="s">
        <v>1276</v>
      </c>
      <c r="B29">
        <v>-46</v>
      </c>
      <c r="C29">
        <v>-59.1</v>
      </c>
      <c r="D29">
        <v>-33</v>
      </c>
      <c r="E29">
        <v>-33.97</v>
      </c>
      <c r="F29">
        <v>-23.13</v>
      </c>
    </row>
    <row r="30" spans="1:6" x14ac:dyDescent="0.25">
      <c r="A30" t="s">
        <v>1277</v>
      </c>
      <c r="B30">
        <v>-45.1</v>
      </c>
      <c r="C30">
        <v>-63.9</v>
      </c>
      <c r="D30">
        <v>-26.3</v>
      </c>
      <c r="E30">
        <v>-31.97</v>
      </c>
      <c r="F30">
        <v>-19.13</v>
      </c>
    </row>
    <row r="31" spans="1:6" x14ac:dyDescent="0.25">
      <c r="A31" t="s">
        <v>1278</v>
      </c>
      <c r="B31">
        <v>-40.6</v>
      </c>
      <c r="C31">
        <v>-58.1</v>
      </c>
      <c r="D31">
        <v>-23.1</v>
      </c>
      <c r="E31">
        <v>-27.47</v>
      </c>
      <c r="F31">
        <v>-10.53</v>
      </c>
    </row>
    <row r="32" spans="1:6" x14ac:dyDescent="0.25">
      <c r="A32" t="s">
        <v>1279</v>
      </c>
      <c r="B32">
        <v>-44.9</v>
      </c>
      <c r="C32">
        <v>-61.1</v>
      </c>
      <c r="D32">
        <v>-28.6</v>
      </c>
      <c r="E32">
        <v>-26</v>
      </c>
      <c r="F32">
        <v>-6.4</v>
      </c>
    </row>
    <row r="33" spans="1:6" x14ac:dyDescent="0.25">
      <c r="A33" t="s">
        <v>1280</v>
      </c>
      <c r="B33">
        <v>-38.5</v>
      </c>
      <c r="C33">
        <v>-57.2</v>
      </c>
      <c r="D33">
        <v>-19.7</v>
      </c>
      <c r="E33">
        <v>-23.8</v>
      </c>
      <c r="F33">
        <v>1.83</v>
      </c>
    </row>
    <row r="34" spans="1:6" x14ac:dyDescent="0.25">
      <c r="A34" t="s">
        <v>1281</v>
      </c>
      <c r="B34">
        <v>-43.3</v>
      </c>
      <c r="C34">
        <v>-61</v>
      </c>
      <c r="D34">
        <v>-25.6</v>
      </c>
      <c r="E34">
        <v>-24.63</v>
      </c>
      <c r="F34">
        <v>4.9000000000000004</v>
      </c>
    </row>
    <row r="35" spans="1:6" x14ac:dyDescent="0.25">
      <c r="A35" t="s">
        <v>1282</v>
      </c>
      <c r="B35">
        <v>-40.4</v>
      </c>
      <c r="C35">
        <v>-59.1</v>
      </c>
      <c r="D35">
        <v>-21.6</v>
      </c>
      <c r="E35">
        <v>-22.3</v>
      </c>
      <c r="F35">
        <v>9.6300000000000008</v>
      </c>
    </row>
    <row r="36" spans="1:6" x14ac:dyDescent="0.25">
      <c r="A36" t="s">
        <v>1283</v>
      </c>
      <c r="B36">
        <v>-41</v>
      </c>
      <c r="C36">
        <v>-57.1</v>
      </c>
      <c r="D36">
        <v>-25</v>
      </c>
      <c r="E36">
        <v>-24.07</v>
      </c>
      <c r="F36">
        <v>7.07</v>
      </c>
    </row>
    <row r="37" spans="1:6" x14ac:dyDescent="0.25">
      <c r="A37" t="s">
        <v>1284</v>
      </c>
      <c r="B37">
        <v>-39.700000000000003</v>
      </c>
      <c r="C37">
        <v>-57.1</v>
      </c>
      <c r="D37">
        <v>-22.2</v>
      </c>
      <c r="E37">
        <v>-22.93</v>
      </c>
      <c r="F37">
        <v>9.9</v>
      </c>
    </row>
    <row r="38" spans="1:6" x14ac:dyDescent="0.25">
      <c r="A38" t="s">
        <v>1285</v>
      </c>
      <c r="B38">
        <v>-36.700000000000003</v>
      </c>
      <c r="C38">
        <v>-51.8</v>
      </c>
      <c r="D38">
        <v>-21.7</v>
      </c>
      <c r="E38">
        <v>-22.97</v>
      </c>
      <c r="F38">
        <v>9.5299999999999994</v>
      </c>
    </row>
    <row r="39" spans="1:6" x14ac:dyDescent="0.25">
      <c r="A39" t="s">
        <v>1286</v>
      </c>
      <c r="B39">
        <v>-36</v>
      </c>
      <c r="C39">
        <v>-53.4</v>
      </c>
      <c r="D39">
        <v>-18.7</v>
      </c>
      <c r="E39">
        <v>-20.87</v>
      </c>
      <c r="F39">
        <v>11.8</v>
      </c>
    </row>
    <row r="40" spans="1:6" x14ac:dyDescent="0.25">
      <c r="A40" t="s">
        <v>1287</v>
      </c>
      <c r="B40">
        <v>-40.5</v>
      </c>
      <c r="C40">
        <v>-54</v>
      </c>
      <c r="D40">
        <v>-26.9</v>
      </c>
      <c r="E40">
        <v>-22.43</v>
      </c>
      <c r="F40">
        <v>10.4</v>
      </c>
    </row>
    <row r="41" spans="1:6" x14ac:dyDescent="0.25">
      <c r="A41" t="s">
        <v>1288</v>
      </c>
      <c r="B41">
        <v>-35.799999999999997</v>
      </c>
      <c r="C41">
        <v>-53.3</v>
      </c>
      <c r="D41">
        <v>-18.3</v>
      </c>
      <c r="E41">
        <v>-21.3</v>
      </c>
      <c r="F41">
        <v>12.67</v>
      </c>
    </row>
    <row r="42" spans="1:6" x14ac:dyDescent="0.25">
      <c r="A42" t="s">
        <v>1289</v>
      </c>
      <c r="B42">
        <v>-30.3</v>
      </c>
      <c r="C42">
        <v>-49</v>
      </c>
      <c r="D42">
        <v>-11.7</v>
      </c>
      <c r="E42">
        <v>-18.97</v>
      </c>
      <c r="F42">
        <v>13</v>
      </c>
    </row>
    <row r="43" spans="1:6" x14ac:dyDescent="0.25">
      <c r="A43" t="s">
        <v>1290</v>
      </c>
      <c r="B43">
        <v>-33</v>
      </c>
      <c r="C43">
        <v>-52.5</v>
      </c>
      <c r="D43">
        <v>-13.6</v>
      </c>
      <c r="E43">
        <v>-14.53</v>
      </c>
      <c r="F43">
        <v>12.93</v>
      </c>
    </row>
    <row r="44" spans="1:6" x14ac:dyDescent="0.25">
      <c r="A44" t="s">
        <v>1291</v>
      </c>
      <c r="B44">
        <v>-31.5</v>
      </c>
      <c r="C44">
        <v>-51.4</v>
      </c>
      <c r="D44">
        <v>-11.7</v>
      </c>
      <c r="E44">
        <v>-12.33</v>
      </c>
      <c r="F44">
        <v>13.67</v>
      </c>
    </row>
    <row r="45" spans="1:6" x14ac:dyDescent="0.25">
      <c r="A45" t="s">
        <v>1292</v>
      </c>
      <c r="B45">
        <v>-35.700000000000003</v>
      </c>
      <c r="C45">
        <v>-56.4</v>
      </c>
      <c r="D45">
        <v>-15.1</v>
      </c>
      <c r="E45">
        <v>-13.47</v>
      </c>
      <c r="F45">
        <v>10.33</v>
      </c>
    </row>
    <row r="46" spans="1:6" x14ac:dyDescent="0.25">
      <c r="A46" t="s">
        <v>1293</v>
      </c>
      <c r="B46">
        <v>-31.8</v>
      </c>
      <c r="C46">
        <v>-50</v>
      </c>
      <c r="D46">
        <v>-13.6</v>
      </c>
      <c r="E46">
        <v>-13.47</v>
      </c>
      <c r="F46">
        <v>11.17</v>
      </c>
    </row>
    <row r="47" spans="1:6" x14ac:dyDescent="0.25">
      <c r="A47" t="s">
        <v>1294</v>
      </c>
      <c r="B47">
        <v>-32.299999999999997</v>
      </c>
      <c r="C47">
        <v>-49.7</v>
      </c>
      <c r="D47">
        <v>-14.8</v>
      </c>
      <c r="E47">
        <v>-14.5</v>
      </c>
      <c r="F47">
        <v>7.8</v>
      </c>
    </row>
    <row r="48" spans="1:6" x14ac:dyDescent="0.25">
      <c r="A48" t="s">
        <v>1295</v>
      </c>
      <c r="B48">
        <v>-31.1</v>
      </c>
      <c r="C48">
        <v>-49.9</v>
      </c>
      <c r="D48">
        <v>-12.2</v>
      </c>
      <c r="E48">
        <v>-13.53</v>
      </c>
      <c r="F48">
        <v>10.53</v>
      </c>
    </row>
    <row r="49" spans="1:6" x14ac:dyDescent="0.25">
      <c r="A49" t="s">
        <v>1296</v>
      </c>
      <c r="B49">
        <v>-32.1</v>
      </c>
      <c r="C49">
        <v>-47.6</v>
      </c>
      <c r="D49">
        <v>-16.7</v>
      </c>
      <c r="E49">
        <v>-14.57</v>
      </c>
      <c r="F49">
        <v>8.3699999999999992</v>
      </c>
    </row>
    <row r="50" spans="1:6" x14ac:dyDescent="0.25">
      <c r="A50" t="s">
        <v>1297</v>
      </c>
      <c r="B50">
        <v>-39.5</v>
      </c>
      <c r="C50">
        <v>-53.9</v>
      </c>
      <c r="D50">
        <v>-25.1</v>
      </c>
      <c r="E50">
        <v>-18</v>
      </c>
      <c r="F50">
        <v>4.97</v>
      </c>
    </row>
    <row r="51" spans="1:6" x14ac:dyDescent="0.25">
      <c r="A51" t="s">
        <v>1298</v>
      </c>
      <c r="B51">
        <v>-38.299999999999997</v>
      </c>
      <c r="C51">
        <v>-53.4</v>
      </c>
      <c r="D51">
        <v>-23.1</v>
      </c>
      <c r="E51">
        <v>-21.63</v>
      </c>
      <c r="F51">
        <v>-0.77</v>
      </c>
    </row>
    <row r="52" spans="1:6" x14ac:dyDescent="0.25">
      <c r="A52" t="s">
        <v>1299</v>
      </c>
      <c r="B52">
        <v>-40.4</v>
      </c>
      <c r="C52">
        <v>-59.7</v>
      </c>
      <c r="D52">
        <v>-21</v>
      </c>
      <c r="E52">
        <v>-23.07</v>
      </c>
      <c r="F52">
        <v>-0.63</v>
      </c>
    </row>
    <row r="53" spans="1:6" x14ac:dyDescent="0.25">
      <c r="A53" t="s">
        <v>1300</v>
      </c>
      <c r="B53">
        <v>-38.5</v>
      </c>
      <c r="C53">
        <v>-57.4</v>
      </c>
      <c r="D53">
        <v>-19.600000000000001</v>
      </c>
      <c r="E53">
        <v>-21.23</v>
      </c>
      <c r="F53">
        <v>7.0000000000000007E-2</v>
      </c>
    </row>
    <row r="54" spans="1:6" x14ac:dyDescent="0.25">
      <c r="A54" t="s">
        <v>1301</v>
      </c>
      <c r="B54">
        <v>-39.200000000000003</v>
      </c>
      <c r="C54">
        <v>-58.3</v>
      </c>
      <c r="D54">
        <v>-20</v>
      </c>
      <c r="E54">
        <v>-20.2</v>
      </c>
      <c r="F54">
        <v>-1.23</v>
      </c>
    </row>
    <row r="55" spans="1:6" x14ac:dyDescent="0.25">
      <c r="A55" t="s">
        <v>1302</v>
      </c>
      <c r="B55">
        <v>-34.200000000000003</v>
      </c>
      <c r="C55">
        <v>-54.4</v>
      </c>
      <c r="D55">
        <v>-13.9</v>
      </c>
      <c r="E55">
        <v>-17.829999999999998</v>
      </c>
      <c r="F55">
        <v>-3.3</v>
      </c>
    </row>
    <row r="56" spans="1:6" x14ac:dyDescent="0.25">
      <c r="A56" t="s">
        <v>1303</v>
      </c>
      <c r="B56">
        <v>-34</v>
      </c>
      <c r="C56">
        <v>-51.3</v>
      </c>
      <c r="D56">
        <v>-16.600000000000001</v>
      </c>
      <c r="E56">
        <v>-16.829999999999998</v>
      </c>
      <c r="F56">
        <v>-4.5</v>
      </c>
    </row>
    <row r="57" spans="1:6" x14ac:dyDescent="0.25">
      <c r="A57" t="s">
        <v>1304</v>
      </c>
      <c r="B57">
        <v>-34.299999999999997</v>
      </c>
      <c r="C57">
        <v>-52.3</v>
      </c>
      <c r="D57">
        <v>-16.399999999999999</v>
      </c>
      <c r="E57">
        <v>-15.63</v>
      </c>
      <c r="F57">
        <v>-2.17</v>
      </c>
    </row>
    <row r="58" spans="1:6" x14ac:dyDescent="0.25">
      <c r="A58" t="s">
        <v>1305</v>
      </c>
      <c r="B58">
        <v>-33.200000000000003</v>
      </c>
      <c r="C58">
        <v>-52.1</v>
      </c>
      <c r="D58">
        <v>-14.2</v>
      </c>
      <c r="E58">
        <v>-15.73</v>
      </c>
      <c r="F58">
        <v>-2.27</v>
      </c>
    </row>
    <row r="59" spans="1:6" x14ac:dyDescent="0.25">
      <c r="A59" t="s">
        <v>1306</v>
      </c>
      <c r="B59">
        <v>-29.4</v>
      </c>
      <c r="C59">
        <v>-47.5</v>
      </c>
      <c r="D59">
        <v>-11.2</v>
      </c>
      <c r="E59">
        <v>-13.93</v>
      </c>
      <c r="F59">
        <v>0.56999999999999995</v>
      </c>
    </row>
    <row r="60" spans="1:6" x14ac:dyDescent="0.25">
      <c r="A60" t="s">
        <v>1307</v>
      </c>
      <c r="B60">
        <v>-29.8</v>
      </c>
      <c r="C60">
        <v>-46.6</v>
      </c>
      <c r="D60">
        <v>-13.1</v>
      </c>
      <c r="E60">
        <v>-12.83</v>
      </c>
      <c r="F60">
        <v>0.7</v>
      </c>
    </row>
    <row r="61" spans="1:6" x14ac:dyDescent="0.25">
      <c r="A61" t="s">
        <v>1308</v>
      </c>
      <c r="B61">
        <v>-27.1</v>
      </c>
      <c r="C61">
        <v>-43.6</v>
      </c>
      <c r="D61">
        <v>-10.5</v>
      </c>
      <c r="E61">
        <v>-11.6</v>
      </c>
      <c r="F61">
        <v>2.97</v>
      </c>
    </row>
    <row r="62" spans="1:6" x14ac:dyDescent="0.25">
      <c r="A62" t="s">
        <v>1309</v>
      </c>
      <c r="B62">
        <v>-30.1</v>
      </c>
      <c r="C62">
        <v>-49.3</v>
      </c>
      <c r="D62">
        <v>-10.8</v>
      </c>
      <c r="E62">
        <v>-11.47</v>
      </c>
      <c r="F62">
        <v>6.53</v>
      </c>
    </row>
    <row r="63" spans="1:6" x14ac:dyDescent="0.25">
      <c r="A63" t="s">
        <v>1310</v>
      </c>
      <c r="B63">
        <v>-24.7</v>
      </c>
      <c r="C63">
        <v>-45</v>
      </c>
      <c r="D63">
        <v>-4.5</v>
      </c>
      <c r="E63">
        <v>-8.6</v>
      </c>
      <c r="F63">
        <v>13.03</v>
      </c>
    </row>
    <row r="64" spans="1:6" x14ac:dyDescent="0.25">
      <c r="A64" t="s">
        <v>1311</v>
      </c>
      <c r="B64">
        <v>-24.8</v>
      </c>
      <c r="C64">
        <v>-44.6</v>
      </c>
      <c r="D64">
        <v>-5</v>
      </c>
      <c r="E64">
        <v>-6.77</v>
      </c>
      <c r="F64">
        <v>16.3</v>
      </c>
    </row>
    <row r="65" spans="1:6" x14ac:dyDescent="0.25">
      <c r="A65" t="s">
        <v>1312</v>
      </c>
      <c r="B65">
        <v>-31.2</v>
      </c>
      <c r="C65">
        <v>-51.1</v>
      </c>
      <c r="D65">
        <v>-11.4</v>
      </c>
      <c r="E65">
        <v>-6.97</v>
      </c>
      <c r="F65">
        <v>14.27</v>
      </c>
    </row>
    <row r="66" spans="1:6" x14ac:dyDescent="0.25">
      <c r="A66" t="s">
        <v>1313</v>
      </c>
      <c r="B66">
        <v>-30.9</v>
      </c>
      <c r="C66">
        <v>-51.2</v>
      </c>
      <c r="D66">
        <v>-10.7</v>
      </c>
      <c r="E66">
        <v>-9.0299999999999994</v>
      </c>
      <c r="F66">
        <v>11.17</v>
      </c>
    </row>
    <row r="67" spans="1:6" x14ac:dyDescent="0.25">
      <c r="A67" t="s">
        <v>1314</v>
      </c>
      <c r="B67">
        <v>-33.6</v>
      </c>
      <c r="C67">
        <v>-50.6</v>
      </c>
      <c r="D67">
        <v>-16.600000000000001</v>
      </c>
      <c r="E67">
        <v>-12.9</v>
      </c>
      <c r="F67">
        <v>4.93</v>
      </c>
    </row>
    <row r="68" spans="1:6" x14ac:dyDescent="0.25">
      <c r="A68" t="s">
        <v>1315</v>
      </c>
      <c r="B68">
        <v>-31.6</v>
      </c>
      <c r="C68">
        <v>-48</v>
      </c>
      <c r="D68">
        <v>-15.2</v>
      </c>
      <c r="E68">
        <v>-14.17</v>
      </c>
      <c r="F68">
        <v>2.67</v>
      </c>
    </row>
    <row r="69" spans="1:6" x14ac:dyDescent="0.25">
      <c r="A69" t="s">
        <v>1316</v>
      </c>
      <c r="B69">
        <v>-34.9</v>
      </c>
      <c r="C69">
        <v>-52</v>
      </c>
      <c r="D69">
        <v>-17.7</v>
      </c>
      <c r="E69">
        <v>-16.5</v>
      </c>
      <c r="F69">
        <v>-0.87</v>
      </c>
    </row>
    <row r="70" spans="1:6" x14ac:dyDescent="0.25">
      <c r="A70" t="s">
        <v>1317</v>
      </c>
      <c r="B70">
        <v>-36.5</v>
      </c>
      <c r="C70">
        <v>-52.7</v>
      </c>
      <c r="D70">
        <v>-20.399999999999999</v>
      </c>
      <c r="E70">
        <v>-17.77</v>
      </c>
      <c r="F70">
        <v>-2.0299999999999998</v>
      </c>
    </row>
    <row r="71" spans="1:6" x14ac:dyDescent="0.25">
      <c r="A71" t="s">
        <v>1318</v>
      </c>
      <c r="B71">
        <v>-41.1</v>
      </c>
      <c r="C71">
        <v>-57.7</v>
      </c>
      <c r="D71">
        <v>-24.5</v>
      </c>
      <c r="E71">
        <v>-20.87</v>
      </c>
      <c r="F71">
        <v>-6.93</v>
      </c>
    </row>
    <row r="72" spans="1:6" x14ac:dyDescent="0.25">
      <c r="A72" t="s">
        <v>1319</v>
      </c>
      <c r="B72">
        <v>-41.5</v>
      </c>
      <c r="C72">
        <v>-61.5</v>
      </c>
      <c r="D72">
        <v>-21.4</v>
      </c>
      <c r="E72">
        <v>-22.1</v>
      </c>
      <c r="F72">
        <v>-9.27</v>
      </c>
    </row>
    <row r="73" spans="1:6" x14ac:dyDescent="0.25">
      <c r="A73" t="s">
        <v>1320</v>
      </c>
      <c r="B73">
        <v>-40.6</v>
      </c>
      <c r="C73">
        <v>-58.9</v>
      </c>
      <c r="D73">
        <v>-22.2</v>
      </c>
      <c r="E73">
        <v>-22.7</v>
      </c>
      <c r="F73">
        <v>-11.1</v>
      </c>
    </row>
    <row r="74" spans="1:6" x14ac:dyDescent="0.25">
      <c r="A74" t="s">
        <v>1321</v>
      </c>
      <c r="B74">
        <v>-38.700000000000003</v>
      </c>
      <c r="C74">
        <v>-57.5</v>
      </c>
      <c r="D74">
        <v>-19.899999999999999</v>
      </c>
      <c r="E74">
        <v>-21.17</v>
      </c>
      <c r="F74">
        <v>-9.6999999999999993</v>
      </c>
    </row>
    <row r="75" spans="1:6" x14ac:dyDescent="0.25">
      <c r="A75" t="s">
        <v>1322</v>
      </c>
      <c r="B75">
        <v>-38.299999999999997</v>
      </c>
      <c r="C75">
        <v>-55.8</v>
      </c>
      <c r="D75">
        <v>-20.7</v>
      </c>
      <c r="E75">
        <v>-20.93</v>
      </c>
      <c r="F75">
        <v>-12.33</v>
      </c>
    </row>
    <row r="76" spans="1:6" x14ac:dyDescent="0.25">
      <c r="A76" t="s">
        <v>1323</v>
      </c>
      <c r="B76">
        <v>-31.9</v>
      </c>
      <c r="C76">
        <v>-50.8</v>
      </c>
      <c r="D76">
        <v>-13</v>
      </c>
      <c r="E76">
        <v>-17.87</v>
      </c>
      <c r="F76">
        <v>-11.1</v>
      </c>
    </row>
    <row r="77" spans="1:6" x14ac:dyDescent="0.25">
      <c r="A77" t="s">
        <v>1324</v>
      </c>
      <c r="B77">
        <v>-32.5</v>
      </c>
      <c r="C77">
        <v>-52.3</v>
      </c>
      <c r="D77">
        <v>-12.7</v>
      </c>
      <c r="E77">
        <v>-15.47</v>
      </c>
      <c r="F77">
        <v>-8.5</v>
      </c>
    </row>
    <row r="78" spans="1:6" x14ac:dyDescent="0.25">
      <c r="A78" t="s">
        <v>1325</v>
      </c>
      <c r="B78">
        <v>-34.5</v>
      </c>
      <c r="C78">
        <v>-52.5</v>
      </c>
      <c r="D78">
        <v>-16.5</v>
      </c>
      <c r="E78">
        <v>-14.07</v>
      </c>
      <c r="F78">
        <v>-5.03</v>
      </c>
    </row>
    <row r="79" spans="1:6" x14ac:dyDescent="0.25">
      <c r="A79" t="s">
        <v>1326</v>
      </c>
      <c r="B79">
        <v>-31.5</v>
      </c>
      <c r="C79">
        <v>-50.7</v>
      </c>
      <c r="D79">
        <v>-12.4</v>
      </c>
      <c r="E79">
        <v>-13.87</v>
      </c>
      <c r="F79">
        <v>-0.97</v>
      </c>
    </row>
    <row r="80" spans="1:6" x14ac:dyDescent="0.25">
      <c r="A80" t="s">
        <v>1327</v>
      </c>
      <c r="B80">
        <v>-31.8</v>
      </c>
      <c r="C80">
        <v>-50</v>
      </c>
      <c r="D80">
        <v>-13.6</v>
      </c>
      <c r="E80">
        <v>-14.17</v>
      </c>
      <c r="F80">
        <v>0</v>
      </c>
    </row>
    <row r="81" spans="1:6" x14ac:dyDescent="0.25">
      <c r="A81" t="s">
        <v>1328</v>
      </c>
      <c r="B81">
        <v>-31.1</v>
      </c>
      <c r="C81">
        <v>-49.1</v>
      </c>
      <c r="D81">
        <v>-13.1</v>
      </c>
      <c r="E81">
        <v>-13.03</v>
      </c>
      <c r="F81">
        <v>3.47</v>
      </c>
    </row>
    <row r="82" spans="1:6" x14ac:dyDescent="0.25">
      <c r="A82" t="s">
        <v>1329</v>
      </c>
      <c r="B82">
        <v>-28.8</v>
      </c>
      <c r="C82">
        <v>-45.1</v>
      </c>
      <c r="D82">
        <v>-12.6</v>
      </c>
      <c r="E82">
        <v>-13.1</v>
      </c>
      <c r="F82">
        <v>4.67</v>
      </c>
    </row>
    <row r="83" spans="1:6" x14ac:dyDescent="0.25">
      <c r="A83" t="s">
        <v>1330</v>
      </c>
      <c r="B83">
        <v>-31.9</v>
      </c>
      <c r="C83">
        <v>-49.2</v>
      </c>
      <c r="D83">
        <v>-14.7</v>
      </c>
      <c r="E83">
        <v>-13.47</v>
      </c>
      <c r="F83">
        <v>7.4</v>
      </c>
    </row>
    <row r="84" spans="1:6" x14ac:dyDescent="0.25">
      <c r="A84" t="s">
        <v>1331</v>
      </c>
      <c r="B84">
        <v>-28.6</v>
      </c>
      <c r="C84">
        <v>-42.9</v>
      </c>
      <c r="D84">
        <v>-14.2</v>
      </c>
      <c r="E84">
        <v>-13.83</v>
      </c>
      <c r="F84">
        <v>8.27</v>
      </c>
    </row>
    <row r="85" spans="1:6" x14ac:dyDescent="0.25">
      <c r="A85" t="s">
        <v>1332</v>
      </c>
      <c r="B85">
        <v>-29.3</v>
      </c>
      <c r="C85">
        <v>-47.8</v>
      </c>
      <c r="D85">
        <v>-10.8</v>
      </c>
      <c r="E85">
        <v>-13.23</v>
      </c>
      <c r="F85">
        <v>9.4700000000000006</v>
      </c>
    </row>
    <row r="86" spans="1:6" x14ac:dyDescent="0.25">
      <c r="A86" t="s">
        <v>1333</v>
      </c>
      <c r="B86">
        <v>-27.8</v>
      </c>
      <c r="C86">
        <v>-47.9</v>
      </c>
      <c r="D86">
        <v>-7.7</v>
      </c>
      <c r="E86">
        <v>-10.9</v>
      </c>
      <c r="F86">
        <v>10.27</v>
      </c>
    </row>
    <row r="87" spans="1:6" x14ac:dyDescent="0.25">
      <c r="A87" t="s">
        <v>1334</v>
      </c>
      <c r="B87">
        <v>-28.6</v>
      </c>
      <c r="C87">
        <v>-43</v>
      </c>
      <c r="D87">
        <v>-14.1</v>
      </c>
      <c r="E87">
        <v>-10.87</v>
      </c>
      <c r="F87">
        <v>10.07</v>
      </c>
    </row>
    <row r="88" spans="1:6" x14ac:dyDescent="0.25">
      <c r="A88" t="s">
        <v>1335</v>
      </c>
      <c r="B88">
        <v>-30.8</v>
      </c>
      <c r="C88">
        <v>-48.8</v>
      </c>
      <c r="D88">
        <v>-12.8</v>
      </c>
      <c r="E88">
        <v>-11.53</v>
      </c>
      <c r="F88">
        <v>6.33</v>
      </c>
    </row>
    <row r="89" spans="1:6" x14ac:dyDescent="0.25">
      <c r="A89" t="s">
        <v>1336</v>
      </c>
      <c r="B89">
        <v>-24.4</v>
      </c>
      <c r="C89">
        <v>-44.1</v>
      </c>
      <c r="D89">
        <v>-4.8</v>
      </c>
      <c r="E89">
        <v>-10.57</v>
      </c>
      <c r="F89">
        <v>4.9000000000000004</v>
      </c>
    </row>
    <row r="90" spans="1:6" x14ac:dyDescent="0.25">
      <c r="A90" t="s">
        <v>1337</v>
      </c>
      <c r="B90">
        <v>-25</v>
      </c>
      <c r="C90">
        <v>-44.1</v>
      </c>
      <c r="D90">
        <v>-6</v>
      </c>
      <c r="E90">
        <v>-7.87</v>
      </c>
      <c r="F90">
        <v>6.2</v>
      </c>
    </row>
    <row r="91" spans="1:6" x14ac:dyDescent="0.25">
      <c r="A91" t="s">
        <v>1338</v>
      </c>
      <c r="B91">
        <v>-25.4</v>
      </c>
      <c r="C91">
        <v>-48.3</v>
      </c>
      <c r="D91">
        <v>-2.6</v>
      </c>
      <c r="E91">
        <v>-4.47</v>
      </c>
      <c r="F91">
        <v>9.4</v>
      </c>
    </row>
    <row r="92" spans="1:6" x14ac:dyDescent="0.25">
      <c r="A92" t="s">
        <v>1339</v>
      </c>
      <c r="B92">
        <v>-23.6</v>
      </c>
      <c r="C92">
        <v>-43.1</v>
      </c>
      <c r="D92">
        <v>-4.0999999999999996</v>
      </c>
      <c r="E92">
        <v>-4.2300000000000004</v>
      </c>
      <c r="F92">
        <v>9.93</v>
      </c>
    </row>
    <row r="93" spans="1:6" x14ac:dyDescent="0.25">
      <c r="A93" t="s">
        <v>1340</v>
      </c>
      <c r="B93">
        <v>-21.2</v>
      </c>
      <c r="C93">
        <v>-41.8</v>
      </c>
      <c r="D93">
        <v>-0.6</v>
      </c>
      <c r="E93">
        <v>-2.4300000000000002</v>
      </c>
      <c r="F93">
        <v>10.6</v>
      </c>
    </row>
    <row r="94" spans="1:6" x14ac:dyDescent="0.25">
      <c r="A94" t="s">
        <v>1341</v>
      </c>
      <c r="B94">
        <v>-19</v>
      </c>
      <c r="C94">
        <v>-43.5</v>
      </c>
      <c r="D94">
        <v>5.6</v>
      </c>
      <c r="E94">
        <v>0.3</v>
      </c>
      <c r="F94">
        <v>13.4</v>
      </c>
    </row>
    <row r="95" spans="1:6" x14ac:dyDescent="0.25">
      <c r="A95" t="s">
        <v>1342</v>
      </c>
      <c r="B95">
        <v>-18.100000000000001</v>
      </c>
      <c r="C95">
        <v>-39.700000000000003</v>
      </c>
      <c r="D95">
        <v>3.5</v>
      </c>
      <c r="E95">
        <v>2.83</v>
      </c>
      <c r="F95">
        <v>16.3</v>
      </c>
    </row>
    <row r="96" spans="1:6" x14ac:dyDescent="0.25">
      <c r="A96" t="s">
        <v>1343</v>
      </c>
      <c r="B96">
        <v>-15.7</v>
      </c>
      <c r="C96">
        <v>-36.200000000000003</v>
      </c>
      <c r="D96">
        <v>4.9000000000000004</v>
      </c>
      <c r="E96">
        <v>4.67</v>
      </c>
      <c r="F96">
        <v>18.5</v>
      </c>
    </row>
    <row r="97" spans="1:6" x14ac:dyDescent="0.25">
      <c r="A97" t="s">
        <v>1344</v>
      </c>
      <c r="B97">
        <v>-13.4</v>
      </c>
      <c r="C97">
        <v>-32.9</v>
      </c>
      <c r="D97">
        <v>6.1</v>
      </c>
      <c r="E97">
        <v>4.83</v>
      </c>
      <c r="F97">
        <v>18.07</v>
      </c>
    </row>
    <row r="98" spans="1:6" x14ac:dyDescent="0.25">
      <c r="A98" t="s">
        <v>1345</v>
      </c>
      <c r="B98">
        <v>-14.5</v>
      </c>
      <c r="C98">
        <v>-33.5</v>
      </c>
      <c r="D98">
        <v>4.5</v>
      </c>
      <c r="E98">
        <v>5.17</v>
      </c>
      <c r="F98">
        <v>16.07</v>
      </c>
    </row>
    <row r="99" spans="1:6" x14ac:dyDescent="0.25">
      <c r="A99" t="s">
        <v>1346</v>
      </c>
      <c r="B99">
        <v>-14.6</v>
      </c>
      <c r="C99">
        <v>-35.700000000000003</v>
      </c>
      <c r="D99">
        <v>6.4</v>
      </c>
      <c r="E99">
        <v>5.67</v>
      </c>
      <c r="F99">
        <v>16.53</v>
      </c>
    </row>
    <row r="100" spans="1:6" x14ac:dyDescent="0.25">
      <c r="A100" t="s">
        <v>1347</v>
      </c>
      <c r="B100">
        <v>-13.1</v>
      </c>
      <c r="C100">
        <v>-34.799999999999997</v>
      </c>
      <c r="D100">
        <v>8.6999999999999993</v>
      </c>
      <c r="E100">
        <v>6.53</v>
      </c>
      <c r="F100">
        <v>18.07</v>
      </c>
    </row>
    <row r="101" spans="1:6" x14ac:dyDescent="0.25">
      <c r="A101" t="s">
        <v>1348</v>
      </c>
      <c r="B101">
        <v>-12.3</v>
      </c>
      <c r="C101">
        <v>-33.9</v>
      </c>
      <c r="D101">
        <v>9.4</v>
      </c>
      <c r="E101">
        <v>8.17</v>
      </c>
      <c r="F101">
        <v>18.73</v>
      </c>
    </row>
    <row r="102" spans="1:6" x14ac:dyDescent="0.25">
      <c r="A102" t="s">
        <v>1349</v>
      </c>
      <c r="B102">
        <v>-13.2</v>
      </c>
      <c r="C102">
        <v>-34.200000000000003</v>
      </c>
      <c r="D102">
        <v>7.7</v>
      </c>
      <c r="E102">
        <v>8.6</v>
      </c>
      <c r="F102">
        <v>16.47</v>
      </c>
    </row>
    <row r="103" spans="1:6" x14ac:dyDescent="0.25">
      <c r="A103" t="s">
        <v>1350</v>
      </c>
      <c r="B103">
        <v>-13.1</v>
      </c>
      <c r="C103">
        <v>-34.6</v>
      </c>
      <c r="D103">
        <v>8.3000000000000007</v>
      </c>
      <c r="E103">
        <v>8.4700000000000006</v>
      </c>
      <c r="F103">
        <v>12.93</v>
      </c>
    </row>
    <row r="104" spans="1:6" x14ac:dyDescent="0.25">
      <c r="A104" t="s">
        <v>1351</v>
      </c>
      <c r="B104">
        <v>-10.7</v>
      </c>
      <c r="C104">
        <v>-29.8</v>
      </c>
      <c r="D104">
        <v>8.3000000000000007</v>
      </c>
      <c r="E104">
        <v>8.1</v>
      </c>
      <c r="F104">
        <v>12.33</v>
      </c>
    </row>
    <row r="105" spans="1:6" x14ac:dyDescent="0.25">
      <c r="A105" t="s">
        <v>1352</v>
      </c>
      <c r="B105">
        <v>-8.8000000000000007</v>
      </c>
      <c r="C105">
        <v>-28.9</v>
      </c>
      <c r="D105">
        <v>11.3</v>
      </c>
      <c r="E105">
        <v>9.3000000000000007</v>
      </c>
      <c r="F105">
        <v>11.73</v>
      </c>
    </row>
    <row r="106" spans="1:6" x14ac:dyDescent="0.25">
      <c r="A106" t="s">
        <v>1353</v>
      </c>
      <c r="B106">
        <v>-7.9</v>
      </c>
      <c r="C106">
        <v>-26.5</v>
      </c>
      <c r="D106">
        <v>10.6</v>
      </c>
      <c r="E106">
        <v>10.07</v>
      </c>
      <c r="F106">
        <v>9.77</v>
      </c>
    </row>
    <row r="107" spans="1:6" x14ac:dyDescent="0.25">
      <c r="A107" t="s">
        <v>1354</v>
      </c>
      <c r="B107">
        <v>-8.6999999999999993</v>
      </c>
      <c r="C107">
        <v>-27</v>
      </c>
      <c r="D107">
        <v>9.5</v>
      </c>
      <c r="E107">
        <v>10.47</v>
      </c>
      <c r="F107">
        <v>7.63</v>
      </c>
    </row>
    <row r="108" spans="1:6" x14ac:dyDescent="0.25">
      <c r="A108" t="s">
        <v>1355</v>
      </c>
      <c r="B108">
        <v>-4</v>
      </c>
      <c r="C108">
        <v>-25.9</v>
      </c>
      <c r="D108">
        <v>18</v>
      </c>
      <c r="E108">
        <v>12.7</v>
      </c>
      <c r="F108">
        <v>8.0299999999999994</v>
      </c>
    </row>
    <row r="109" spans="1:6" x14ac:dyDescent="0.25">
      <c r="A109" t="s">
        <v>1356</v>
      </c>
      <c r="B109">
        <v>-2.2999999999999998</v>
      </c>
      <c r="C109">
        <v>-20.100000000000001</v>
      </c>
      <c r="D109">
        <v>15.4</v>
      </c>
      <c r="E109">
        <v>14.3</v>
      </c>
      <c r="F109">
        <v>9.4700000000000006</v>
      </c>
    </row>
    <row r="110" spans="1:6" x14ac:dyDescent="0.25">
      <c r="A110" t="s">
        <v>1357</v>
      </c>
      <c r="B110">
        <v>-5.3</v>
      </c>
      <c r="C110">
        <v>-20.3</v>
      </c>
      <c r="D110">
        <v>9.6999999999999993</v>
      </c>
      <c r="E110">
        <v>14.37</v>
      </c>
      <c r="F110">
        <v>9.1999999999999993</v>
      </c>
    </row>
    <row r="111" spans="1:6" x14ac:dyDescent="0.25">
      <c r="A111" t="s">
        <v>1358</v>
      </c>
      <c r="B111">
        <v>-4.5</v>
      </c>
      <c r="C111">
        <v>-23.6</v>
      </c>
      <c r="D111">
        <v>14.5</v>
      </c>
      <c r="E111">
        <v>13.2</v>
      </c>
      <c r="F111">
        <v>7.53</v>
      </c>
    </row>
    <row r="112" spans="1:6" x14ac:dyDescent="0.25">
      <c r="A112" t="s">
        <v>1359</v>
      </c>
      <c r="B112">
        <v>0.8</v>
      </c>
      <c r="C112">
        <v>-17.5</v>
      </c>
      <c r="D112">
        <v>19.100000000000001</v>
      </c>
      <c r="E112">
        <v>14.43</v>
      </c>
      <c r="F112">
        <v>7.9</v>
      </c>
    </row>
    <row r="113" spans="1:6" x14ac:dyDescent="0.25">
      <c r="A113" t="s">
        <v>1360</v>
      </c>
      <c r="B113">
        <v>2.5</v>
      </c>
      <c r="C113">
        <v>-16.600000000000001</v>
      </c>
      <c r="D113">
        <v>21.6</v>
      </c>
      <c r="E113">
        <v>18.399999999999999</v>
      </c>
      <c r="F113">
        <v>10.23</v>
      </c>
    </row>
    <row r="114" spans="1:6" x14ac:dyDescent="0.25">
      <c r="A114" t="s">
        <v>1361</v>
      </c>
      <c r="B114">
        <v>0.4</v>
      </c>
      <c r="C114">
        <v>-16.8</v>
      </c>
      <c r="D114">
        <v>17.7</v>
      </c>
      <c r="E114">
        <v>19.47</v>
      </c>
      <c r="F114">
        <v>10.87</v>
      </c>
    </row>
    <row r="115" spans="1:6" x14ac:dyDescent="0.25">
      <c r="A115" t="s">
        <v>1362</v>
      </c>
      <c r="B115">
        <v>-3.2</v>
      </c>
      <c r="C115">
        <v>-20.399999999999999</v>
      </c>
      <c r="D115">
        <v>14</v>
      </c>
      <c r="E115">
        <v>17.77</v>
      </c>
      <c r="F115">
        <v>9.3000000000000007</v>
      </c>
    </row>
    <row r="116" spans="1:6" x14ac:dyDescent="0.25">
      <c r="A116" t="s">
        <v>1363</v>
      </c>
      <c r="B116">
        <v>1.8</v>
      </c>
      <c r="C116">
        <v>-17.100000000000001</v>
      </c>
      <c r="D116">
        <v>20.7</v>
      </c>
      <c r="E116">
        <v>17.47</v>
      </c>
      <c r="F116">
        <v>9.3699999999999992</v>
      </c>
    </row>
    <row r="117" spans="1:6" x14ac:dyDescent="0.25">
      <c r="A117" t="s">
        <v>1364</v>
      </c>
      <c r="B117">
        <v>3.5</v>
      </c>
      <c r="C117">
        <v>-14.6</v>
      </c>
      <c r="D117">
        <v>21.5</v>
      </c>
      <c r="E117">
        <v>18.73</v>
      </c>
      <c r="F117">
        <v>9.43</v>
      </c>
    </row>
    <row r="118" spans="1:6" x14ac:dyDescent="0.25">
      <c r="A118" t="s">
        <v>1365</v>
      </c>
      <c r="B118">
        <v>2.4</v>
      </c>
      <c r="C118">
        <v>-13</v>
      </c>
      <c r="D118">
        <v>17.899999999999999</v>
      </c>
      <c r="E118">
        <v>20.03</v>
      </c>
      <c r="F118">
        <v>9.9700000000000006</v>
      </c>
    </row>
    <row r="119" spans="1:6" x14ac:dyDescent="0.25">
      <c r="A119" t="s">
        <v>1366</v>
      </c>
      <c r="B119">
        <v>2.6</v>
      </c>
      <c r="C119">
        <v>-12.8</v>
      </c>
      <c r="D119">
        <v>18</v>
      </c>
      <c r="E119">
        <v>19.13</v>
      </c>
      <c r="F119">
        <v>8.67</v>
      </c>
    </row>
    <row r="120" spans="1:6" x14ac:dyDescent="0.25">
      <c r="A120" t="s">
        <v>1367</v>
      </c>
      <c r="B120">
        <v>5.9</v>
      </c>
      <c r="C120">
        <v>-8.5</v>
      </c>
      <c r="D120">
        <v>20.3</v>
      </c>
      <c r="E120">
        <v>18.73</v>
      </c>
      <c r="F120">
        <v>6.03</v>
      </c>
    </row>
    <row r="121" spans="1:6" x14ac:dyDescent="0.25">
      <c r="A121" t="s">
        <v>1368</v>
      </c>
      <c r="B121">
        <v>5.9</v>
      </c>
      <c r="C121">
        <v>-8.5</v>
      </c>
      <c r="D121">
        <v>20.3</v>
      </c>
      <c r="E121">
        <v>19.53</v>
      </c>
      <c r="F121">
        <v>5.23</v>
      </c>
    </row>
    <row r="122" spans="1:6" x14ac:dyDescent="0.25">
      <c r="A122" t="s">
        <v>1369</v>
      </c>
      <c r="B122">
        <v>4.7</v>
      </c>
      <c r="C122">
        <v>-12.1</v>
      </c>
      <c r="D122">
        <v>21.6</v>
      </c>
      <c r="E122">
        <v>20.73</v>
      </c>
      <c r="F122">
        <v>6.37</v>
      </c>
    </row>
    <row r="123" spans="1:6" x14ac:dyDescent="0.25">
      <c r="A123" t="s">
        <v>1370</v>
      </c>
      <c r="B123">
        <v>6.7</v>
      </c>
      <c r="C123">
        <v>-10.8</v>
      </c>
      <c r="D123">
        <v>24.2</v>
      </c>
      <c r="E123">
        <v>22.03</v>
      </c>
      <c r="F123">
        <v>8.83</v>
      </c>
    </row>
    <row r="124" spans="1:6" x14ac:dyDescent="0.25">
      <c r="A124" t="s">
        <v>1371</v>
      </c>
      <c r="B124">
        <v>7.3</v>
      </c>
      <c r="C124">
        <v>-8.4</v>
      </c>
      <c r="D124">
        <v>23</v>
      </c>
      <c r="E124">
        <v>22.93</v>
      </c>
      <c r="F124">
        <v>8.5</v>
      </c>
    </row>
    <row r="125" spans="1:6" x14ac:dyDescent="0.25">
      <c r="A125" t="s">
        <v>1372</v>
      </c>
      <c r="B125">
        <v>10.3</v>
      </c>
      <c r="C125">
        <v>-4.9000000000000004</v>
      </c>
      <c r="D125">
        <v>25.5</v>
      </c>
      <c r="E125">
        <v>24.23</v>
      </c>
      <c r="F125">
        <v>5.83</v>
      </c>
    </row>
    <row r="126" spans="1:6" x14ac:dyDescent="0.25">
      <c r="A126" t="s">
        <v>1373</v>
      </c>
      <c r="B126">
        <v>13.3</v>
      </c>
      <c r="C126">
        <v>-2.2999999999999998</v>
      </c>
      <c r="D126">
        <v>28.8</v>
      </c>
      <c r="E126">
        <v>25.77</v>
      </c>
      <c r="F126">
        <v>6.3</v>
      </c>
    </row>
    <row r="127" spans="1:6" x14ac:dyDescent="0.25">
      <c r="A127" t="s">
        <v>1374</v>
      </c>
      <c r="B127">
        <v>13.2</v>
      </c>
      <c r="C127">
        <v>-2.9</v>
      </c>
      <c r="D127">
        <v>29.3</v>
      </c>
      <c r="E127">
        <v>27.87</v>
      </c>
      <c r="F127">
        <v>10.1</v>
      </c>
    </row>
    <row r="128" spans="1:6" x14ac:dyDescent="0.25">
      <c r="A128" t="s">
        <v>1375</v>
      </c>
      <c r="B128">
        <v>10.9</v>
      </c>
      <c r="C128">
        <v>-2.2000000000000002</v>
      </c>
      <c r="D128">
        <v>24.1</v>
      </c>
      <c r="E128">
        <v>27.4</v>
      </c>
      <c r="F128">
        <v>9.93</v>
      </c>
    </row>
    <row r="129" spans="1:6" x14ac:dyDescent="0.25">
      <c r="A129" t="s">
        <v>1376</v>
      </c>
      <c r="B129">
        <v>12.1</v>
      </c>
      <c r="C129">
        <v>-3.7</v>
      </c>
      <c r="D129">
        <v>27.9</v>
      </c>
      <c r="E129">
        <v>27.1</v>
      </c>
      <c r="F129">
        <v>8.3699999999999992</v>
      </c>
    </row>
    <row r="130" spans="1:6" x14ac:dyDescent="0.25">
      <c r="A130" t="s">
        <v>1377</v>
      </c>
      <c r="B130">
        <v>14.6</v>
      </c>
      <c r="C130">
        <v>3.4</v>
      </c>
      <c r="D130">
        <v>25.9</v>
      </c>
      <c r="E130">
        <v>25.97</v>
      </c>
      <c r="F130">
        <v>5.93</v>
      </c>
    </row>
    <row r="131" spans="1:6" x14ac:dyDescent="0.25">
      <c r="A131" t="s">
        <v>1378</v>
      </c>
      <c r="B131">
        <v>12.5</v>
      </c>
      <c r="C131">
        <v>-1.2</v>
      </c>
      <c r="D131">
        <v>26.3</v>
      </c>
      <c r="E131">
        <v>26.7</v>
      </c>
      <c r="F131">
        <v>7.57</v>
      </c>
    </row>
    <row r="132" spans="1:6" x14ac:dyDescent="0.25">
      <c r="A132" t="s">
        <v>1379</v>
      </c>
      <c r="B132">
        <v>14.2</v>
      </c>
      <c r="C132">
        <v>-0.8</v>
      </c>
      <c r="D132">
        <v>29.2</v>
      </c>
      <c r="E132">
        <v>27.13</v>
      </c>
      <c r="F132">
        <v>8.4</v>
      </c>
    </row>
    <row r="133" spans="1:6" x14ac:dyDescent="0.25">
      <c r="A133" t="s">
        <v>1380</v>
      </c>
      <c r="B133">
        <v>15.7</v>
      </c>
      <c r="C133">
        <v>-0.7</v>
      </c>
      <c r="D133">
        <v>32</v>
      </c>
      <c r="E133">
        <v>29.17</v>
      </c>
      <c r="F133">
        <v>9.6300000000000008</v>
      </c>
    </row>
    <row r="134" spans="1:6" x14ac:dyDescent="0.25">
      <c r="A134" t="s">
        <v>1381</v>
      </c>
      <c r="B134">
        <v>16.399999999999999</v>
      </c>
      <c r="C134">
        <v>3.4</v>
      </c>
      <c r="D134">
        <v>29.3</v>
      </c>
      <c r="E134">
        <v>30.17</v>
      </c>
      <c r="F134">
        <v>9.43</v>
      </c>
    </row>
    <row r="135" spans="1:6" x14ac:dyDescent="0.25">
      <c r="A135" t="s">
        <v>1382</v>
      </c>
      <c r="B135">
        <v>17.600000000000001</v>
      </c>
      <c r="C135">
        <v>0</v>
      </c>
      <c r="D135">
        <v>35.200000000000003</v>
      </c>
      <c r="E135">
        <v>32.17</v>
      </c>
      <c r="F135">
        <v>10.130000000000001</v>
      </c>
    </row>
    <row r="136" spans="1:6" x14ac:dyDescent="0.25">
      <c r="A136" t="s">
        <v>1383</v>
      </c>
      <c r="B136">
        <v>22</v>
      </c>
      <c r="C136">
        <v>4.9000000000000004</v>
      </c>
      <c r="D136">
        <v>39.200000000000003</v>
      </c>
      <c r="E136">
        <v>34.57</v>
      </c>
      <c r="F136">
        <v>11.63</v>
      </c>
    </row>
    <row r="137" spans="1:6" x14ac:dyDescent="0.25">
      <c r="A137" t="s">
        <v>1384</v>
      </c>
      <c r="B137">
        <v>15.8</v>
      </c>
      <c r="C137">
        <v>5.4</v>
      </c>
      <c r="D137">
        <v>26.2</v>
      </c>
      <c r="E137">
        <v>33.53</v>
      </c>
      <c r="F137">
        <v>9.3000000000000007</v>
      </c>
    </row>
    <row r="138" spans="1:6" x14ac:dyDescent="0.25">
      <c r="A138" t="s">
        <v>1385</v>
      </c>
      <c r="B138">
        <v>15.7</v>
      </c>
      <c r="C138">
        <v>6</v>
      </c>
      <c r="D138">
        <v>25.3</v>
      </c>
      <c r="E138">
        <v>30.23</v>
      </c>
      <c r="F138">
        <v>4.47</v>
      </c>
    </row>
    <row r="139" spans="1:6" x14ac:dyDescent="0.25">
      <c r="A139" t="s">
        <v>1386</v>
      </c>
      <c r="B139">
        <v>14.4</v>
      </c>
      <c r="C139">
        <v>4.7</v>
      </c>
      <c r="D139">
        <v>24.1</v>
      </c>
      <c r="E139">
        <v>25.2</v>
      </c>
      <c r="F139">
        <v>-2.67</v>
      </c>
    </row>
    <row r="140" spans="1:6" x14ac:dyDescent="0.25">
      <c r="A140" t="s">
        <v>1387</v>
      </c>
      <c r="B140">
        <v>13.4</v>
      </c>
      <c r="C140">
        <v>-0.3</v>
      </c>
      <c r="D140">
        <v>27</v>
      </c>
      <c r="E140">
        <v>25.47</v>
      </c>
      <c r="F140">
        <v>-1.93</v>
      </c>
    </row>
    <row r="141" spans="1:6" x14ac:dyDescent="0.25">
      <c r="A141" t="s">
        <v>1388</v>
      </c>
      <c r="B141">
        <v>21.5</v>
      </c>
      <c r="C141">
        <v>11.5</v>
      </c>
      <c r="D141">
        <v>31.4</v>
      </c>
      <c r="E141">
        <v>27.5</v>
      </c>
      <c r="F141">
        <v>0.4</v>
      </c>
    </row>
    <row r="142" spans="1:6" x14ac:dyDescent="0.25">
      <c r="A142" t="s">
        <v>1389</v>
      </c>
      <c r="B142">
        <v>15.6</v>
      </c>
      <c r="C142">
        <v>5.8</v>
      </c>
      <c r="D142">
        <v>25.3</v>
      </c>
      <c r="E142">
        <v>27.9</v>
      </c>
      <c r="F142">
        <v>1.93</v>
      </c>
    </row>
    <row r="143" spans="1:6" x14ac:dyDescent="0.25">
      <c r="A143" t="s">
        <v>1390</v>
      </c>
      <c r="B143">
        <v>21.1</v>
      </c>
      <c r="C143">
        <v>9.1999999999999993</v>
      </c>
      <c r="D143">
        <v>33</v>
      </c>
      <c r="E143">
        <v>29.9</v>
      </c>
      <c r="F143">
        <v>3.2</v>
      </c>
    </row>
    <row r="144" spans="1:6" x14ac:dyDescent="0.25">
      <c r="A144" t="s">
        <v>1391</v>
      </c>
      <c r="B144">
        <v>10</v>
      </c>
      <c r="C144">
        <v>-0.1</v>
      </c>
      <c r="D144">
        <v>20.100000000000001</v>
      </c>
      <c r="E144">
        <v>26.13</v>
      </c>
      <c r="F144">
        <v>-1</v>
      </c>
    </row>
    <row r="145" spans="1:6" x14ac:dyDescent="0.25">
      <c r="A145" t="s">
        <v>1392</v>
      </c>
      <c r="B145">
        <v>16.3</v>
      </c>
      <c r="C145">
        <v>4.9000000000000004</v>
      </c>
      <c r="D145">
        <v>27.6</v>
      </c>
      <c r="E145">
        <v>26.9</v>
      </c>
      <c r="F145">
        <v>-2.27</v>
      </c>
    </row>
    <row r="146" spans="1:6" x14ac:dyDescent="0.25">
      <c r="A146" t="s">
        <v>1393</v>
      </c>
      <c r="B146">
        <v>17.8</v>
      </c>
      <c r="C146">
        <v>3.5</v>
      </c>
      <c r="D146">
        <v>32.1</v>
      </c>
      <c r="E146">
        <v>26.6</v>
      </c>
      <c r="F146">
        <v>-3.57</v>
      </c>
    </row>
    <row r="147" spans="1:6" x14ac:dyDescent="0.25">
      <c r="A147" t="s">
        <v>1394</v>
      </c>
      <c r="B147">
        <v>16</v>
      </c>
      <c r="C147">
        <v>6.1</v>
      </c>
      <c r="D147">
        <v>25.9</v>
      </c>
      <c r="E147">
        <v>28.53</v>
      </c>
      <c r="F147">
        <v>-3.63</v>
      </c>
    </row>
    <row r="148" spans="1:6" x14ac:dyDescent="0.25">
      <c r="A148" t="s">
        <v>1395</v>
      </c>
      <c r="B148">
        <v>5.8</v>
      </c>
      <c r="C148">
        <v>-1.8</v>
      </c>
      <c r="D148">
        <v>13.5</v>
      </c>
      <c r="E148">
        <v>23.83</v>
      </c>
      <c r="F148">
        <v>-10.73</v>
      </c>
    </row>
    <row r="149" spans="1:6" x14ac:dyDescent="0.25">
      <c r="A149" t="s">
        <v>1396</v>
      </c>
      <c r="B149">
        <v>-28.7</v>
      </c>
      <c r="C149">
        <v>-42.1</v>
      </c>
      <c r="D149">
        <v>-15.4</v>
      </c>
      <c r="E149">
        <v>8</v>
      </c>
      <c r="F149">
        <v>-25.53</v>
      </c>
    </row>
    <row r="150" spans="1:6" x14ac:dyDescent="0.25">
      <c r="A150" t="s">
        <v>1397</v>
      </c>
      <c r="B150">
        <v>-19.8</v>
      </c>
      <c r="C150">
        <v>-33.5</v>
      </c>
      <c r="D150">
        <v>-6.1</v>
      </c>
      <c r="E150">
        <v>-2.67</v>
      </c>
      <c r="F150">
        <v>-32.9</v>
      </c>
    </row>
    <row r="151" spans="1:6" x14ac:dyDescent="0.25">
      <c r="A151" t="s">
        <v>1398</v>
      </c>
      <c r="B151">
        <v>-13.1</v>
      </c>
      <c r="C151">
        <v>-25.4</v>
      </c>
      <c r="D151">
        <v>-0.8</v>
      </c>
      <c r="E151">
        <v>-7.43</v>
      </c>
      <c r="F151">
        <v>-32.630000000000003</v>
      </c>
    </row>
    <row r="152" spans="1:6" x14ac:dyDescent="0.25">
      <c r="A152" t="s">
        <v>1399</v>
      </c>
      <c r="B152">
        <v>-8.6</v>
      </c>
      <c r="C152">
        <v>-24.4</v>
      </c>
      <c r="D152">
        <v>7.1</v>
      </c>
      <c r="E152">
        <v>7.0000000000000007E-2</v>
      </c>
      <c r="F152">
        <v>-25.4</v>
      </c>
    </row>
    <row r="153" spans="1:6" x14ac:dyDescent="0.25">
      <c r="A153" t="s">
        <v>1400</v>
      </c>
      <c r="B153">
        <v>-9.5</v>
      </c>
      <c r="C153">
        <v>-23</v>
      </c>
      <c r="D153">
        <v>3.9</v>
      </c>
      <c r="E153">
        <v>3.4</v>
      </c>
      <c r="F153">
        <v>-24.1</v>
      </c>
    </row>
    <row r="154" spans="1:6" x14ac:dyDescent="0.25">
      <c r="A154" t="s">
        <v>1401</v>
      </c>
      <c r="B154">
        <v>-6.6</v>
      </c>
      <c r="C154">
        <v>-20.5</v>
      </c>
      <c r="D154">
        <v>7.4</v>
      </c>
      <c r="E154">
        <v>6.13</v>
      </c>
      <c r="F154">
        <v>-21.77</v>
      </c>
    </row>
    <row r="155" spans="1:6" x14ac:dyDescent="0.25">
      <c r="A155" t="s">
        <v>1402</v>
      </c>
      <c r="B155">
        <v>-3.9</v>
      </c>
      <c r="C155">
        <v>-16.100000000000001</v>
      </c>
      <c r="D155">
        <v>8.3000000000000007</v>
      </c>
      <c r="E155">
        <v>6.53</v>
      </c>
      <c r="F155">
        <v>-23.37</v>
      </c>
    </row>
    <row r="156" spans="1:6" x14ac:dyDescent="0.25">
      <c r="A156" t="s">
        <v>1403</v>
      </c>
      <c r="B156">
        <v>-8</v>
      </c>
      <c r="C156">
        <v>-21.1</v>
      </c>
      <c r="D156">
        <v>5.2</v>
      </c>
      <c r="E156">
        <v>6.97</v>
      </c>
      <c r="F156">
        <v>-19.170000000000002</v>
      </c>
    </row>
    <row r="157" spans="1:6" x14ac:dyDescent="0.25">
      <c r="A157" t="s">
        <v>1404</v>
      </c>
      <c r="B157">
        <v>-7.4</v>
      </c>
      <c r="C157">
        <v>-21.3</v>
      </c>
      <c r="D157">
        <v>6.6</v>
      </c>
      <c r="E157">
        <v>6.7</v>
      </c>
      <c r="F157">
        <v>-20.2</v>
      </c>
    </row>
    <row r="158" spans="1:6" x14ac:dyDescent="0.25">
      <c r="A158" t="s">
        <v>1405</v>
      </c>
      <c r="B158">
        <v>-4.7</v>
      </c>
      <c r="C158">
        <v>-17.399999999999999</v>
      </c>
      <c r="D158">
        <v>7.9</v>
      </c>
      <c r="E158">
        <v>6.57</v>
      </c>
      <c r="F158">
        <v>-20.03</v>
      </c>
    </row>
    <row r="159" spans="1:6" x14ac:dyDescent="0.25">
      <c r="A159" t="s">
        <v>1406</v>
      </c>
      <c r="B159">
        <v>-2.7</v>
      </c>
      <c r="C159">
        <v>-14</v>
      </c>
      <c r="D159">
        <v>8.6</v>
      </c>
      <c r="E159">
        <v>7.7</v>
      </c>
      <c r="F159">
        <v>-20.83</v>
      </c>
    </row>
    <row r="160" spans="1:6" x14ac:dyDescent="0.25">
      <c r="A160" t="s">
        <v>1407</v>
      </c>
      <c r="B160">
        <v>1.5</v>
      </c>
      <c r="C160">
        <v>-14.6</v>
      </c>
      <c r="D160">
        <v>17.600000000000001</v>
      </c>
      <c r="E160">
        <v>11.37</v>
      </c>
      <c r="F160">
        <v>-12.47</v>
      </c>
    </row>
    <row r="161" spans="1:6" x14ac:dyDescent="0.25">
      <c r="A161" t="s">
        <v>1408</v>
      </c>
      <c r="B161">
        <v>0</v>
      </c>
      <c r="C161">
        <v>-14.6</v>
      </c>
      <c r="D161">
        <v>14.5</v>
      </c>
      <c r="E161">
        <v>13.57</v>
      </c>
      <c r="F161">
        <v>5.57</v>
      </c>
    </row>
    <row r="162" spans="1:6" x14ac:dyDescent="0.25">
      <c r="A162" t="s">
        <v>1409</v>
      </c>
      <c r="B162">
        <v>2.5</v>
      </c>
      <c r="C162">
        <v>-10.1</v>
      </c>
      <c r="D162">
        <v>15.1</v>
      </c>
      <c r="E162">
        <v>15.73</v>
      </c>
      <c r="F162">
        <v>18.399999999999999</v>
      </c>
    </row>
    <row r="163" spans="1:6" x14ac:dyDescent="0.25">
      <c r="A163" t="s">
        <v>1410</v>
      </c>
      <c r="B163">
        <v>4</v>
      </c>
      <c r="C163">
        <v>-10.199999999999999</v>
      </c>
      <c r="D163">
        <v>18.3</v>
      </c>
      <c r="E163">
        <v>15.97</v>
      </c>
      <c r="F163">
        <v>23.4</v>
      </c>
    </row>
    <row r="164" spans="1:6" x14ac:dyDescent="0.25">
      <c r="A164" t="s">
        <v>1411</v>
      </c>
      <c r="B164">
        <v>2.1</v>
      </c>
      <c r="C164">
        <v>-7.7</v>
      </c>
      <c r="D164">
        <v>12</v>
      </c>
      <c r="E164">
        <v>15.13</v>
      </c>
      <c r="F164">
        <v>15.07</v>
      </c>
    </row>
    <row r="165" spans="1:6" x14ac:dyDescent="0.25">
      <c r="A165" t="s">
        <v>1412</v>
      </c>
      <c r="B165">
        <v>7.5</v>
      </c>
      <c r="C165">
        <v>-5.4</v>
      </c>
      <c r="D165">
        <v>20.399999999999999</v>
      </c>
      <c r="E165">
        <v>16.899999999999999</v>
      </c>
      <c r="F165">
        <v>13.5</v>
      </c>
    </row>
    <row r="166" spans="1:6" x14ac:dyDescent="0.25">
      <c r="A166" t="s">
        <v>1413</v>
      </c>
      <c r="B166">
        <v>5.5</v>
      </c>
      <c r="C166">
        <v>-7.6</v>
      </c>
      <c r="D166">
        <v>18.5</v>
      </c>
      <c r="E166">
        <v>16.97</v>
      </c>
      <c r="F166">
        <v>10.83</v>
      </c>
    </row>
    <row r="167" spans="1:6" x14ac:dyDescent="0.25">
      <c r="A167" t="s">
        <v>1414</v>
      </c>
      <c r="B167">
        <v>6.5</v>
      </c>
      <c r="C167">
        <v>-6.6</v>
      </c>
      <c r="D167">
        <v>19.5</v>
      </c>
      <c r="E167">
        <v>19.47</v>
      </c>
      <c r="F167">
        <v>12.93</v>
      </c>
    </row>
    <row r="168" spans="1:6" x14ac:dyDescent="0.25">
      <c r="A168" t="s">
        <v>1415</v>
      </c>
      <c r="B168">
        <v>11.1</v>
      </c>
      <c r="C168">
        <v>-0.6</v>
      </c>
      <c r="D168">
        <v>22.7</v>
      </c>
      <c r="E168">
        <v>20.23</v>
      </c>
      <c r="F168">
        <v>13.27</v>
      </c>
    </row>
    <row r="169" spans="1:6" x14ac:dyDescent="0.25">
      <c r="A169" t="s">
        <v>1416</v>
      </c>
      <c r="B169">
        <v>8.4</v>
      </c>
      <c r="C169">
        <v>-3.3</v>
      </c>
      <c r="D169">
        <v>20</v>
      </c>
      <c r="E169">
        <v>20.73</v>
      </c>
      <c r="F169">
        <v>14.03</v>
      </c>
    </row>
    <row r="170" spans="1:6" x14ac:dyDescent="0.25">
      <c r="A170" t="s">
        <v>1417</v>
      </c>
      <c r="B170">
        <v>10.9</v>
      </c>
      <c r="C170">
        <v>0.7</v>
      </c>
      <c r="D170">
        <v>21.2</v>
      </c>
      <c r="E170">
        <v>21.3</v>
      </c>
      <c r="F170">
        <v>14.73</v>
      </c>
    </row>
    <row r="171" spans="1:6" x14ac:dyDescent="0.25">
      <c r="A171" t="s">
        <v>1418</v>
      </c>
      <c r="B171">
        <v>12.4</v>
      </c>
      <c r="C171">
        <v>0.8</v>
      </c>
      <c r="D171">
        <v>24.1</v>
      </c>
      <c r="E171">
        <v>21.77</v>
      </c>
      <c r="F171">
        <v>14.07</v>
      </c>
    </row>
    <row r="172" spans="1:6" x14ac:dyDescent="0.25">
      <c r="A172" t="s">
        <v>1419</v>
      </c>
      <c r="B172">
        <v>8.9</v>
      </c>
      <c r="C172">
        <v>-1.1000000000000001</v>
      </c>
      <c r="D172">
        <v>18.8</v>
      </c>
      <c r="E172">
        <v>21.37</v>
      </c>
      <c r="F172">
        <v>10</v>
      </c>
    </row>
    <row r="173" spans="1:6" x14ac:dyDescent="0.25">
      <c r="A173" t="s">
        <v>1420</v>
      </c>
      <c r="B173">
        <v>7.3</v>
      </c>
      <c r="C173">
        <v>-4.4000000000000004</v>
      </c>
      <c r="D173">
        <v>19</v>
      </c>
      <c r="E173">
        <v>20.63</v>
      </c>
      <c r="F173">
        <v>7.07</v>
      </c>
    </row>
    <row r="174" spans="1:6" x14ac:dyDescent="0.25">
      <c r="A174" t="s">
        <v>1421</v>
      </c>
      <c r="B174">
        <v>7.1</v>
      </c>
      <c r="C174">
        <v>-1.9</v>
      </c>
      <c r="D174">
        <v>16.100000000000001</v>
      </c>
      <c r="E174">
        <v>17.97</v>
      </c>
      <c r="F174">
        <v>2.23</v>
      </c>
    </row>
    <row r="175" spans="1:6" x14ac:dyDescent="0.25">
      <c r="A175" t="s">
        <v>1422</v>
      </c>
      <c r="B175">
        <v>8.1</v>
      </c>
      <c r="C175">
        <v>-3.2</v>
      </c>
      <c r="D175">
        <v>19.5</v>
      </c>
      <c r="E175">
        <v>18.2</v>
      </c>
      <c r="F175">
        <v>2.23</v>
      </c>
    </row>
    <row r="176" spans="1:6" x14ac:dyDescent="0.25">
      <c r="A176" t="s">
        <v>1423</v>
      </c>
      <c r="B176">
        <v>6</v>
      </c>
      <c r="C176">
        <v>-5</v>
      </c>
      <c r="D176">
        <v>17</v>
      </c>
      <c r="E176">
        <v>17.53</v>
      </c>
      <c r="F176">
        <v>2.4</v>
      </c>
    </row>
    <row r="177" spans="1:6" x14ac:dyDescent="0.25">
      <c r="A177" t="s">
        <v>1424</v>
      </c>
      <c r="B177">
        <v>9</v>
      </c>
      <c r="C177">
        <v>0.1</v>
      </c>
      <c r="D177">
        <v>17.8</v>
      </c>
      <c r="E177">
        <v>18.100000000000001</v>
      </c>
      <c r="F177">
        <v>1.2</v>
      </c>
    </row>
    <row r="178" spans="1:6" x14ac:dyDescent="0.25">
      <c r="A178" t="s">
        <v>1425</v>
      </c>
      <c r="B178">
        <v>9.1</v>
      </c>
      <c r="C178">
        <v>0.9</v>
      </c>
      <c r="D178">
        <v>17.3</v>
      </c>
      <c r="E178">
        <v>17.37</v>
      </c>
      <c r="F178">
        <v>0.4</v>
      </c>
    </row>
    <row r="179" spans="1:6" x14ac:dyDescent="0.25">
      <c r="A179" t="s">
        <v>1426</v>
      </c>
      <c r="B179">
        <v>8.3000000000000007</v>
      </c>
      <c r="C179">
        <v>-1</v>
      </c>
      <c r="D179">
        <v>17.600000000000001</v>
      </c>
      <c r="E179">
        <v>17.57</v>
      </c>
      <c r="F179">
        <v>-1.9</v>
      </c>
    </row>
    <row r="180" spans="1:6" x14ac:dyDescent="0.25">
      <c r="A180" t="s">
        <v>1427</v>
      </c>
      <c r="B180">
        <v>8.4</v>
      </c>
      <c r="C180">
        <v>-5.6</v>
      </c>
      <c r="D180">
        <v>22.4</v>
      </c>
      <c r="E180">
        <v>19.100000000000001</v>
      </c>
      <c r="F180">
        <v>-1.1299999999999999</v>
      </c>
    </row>
    <row r="181" spans="1:6" x14ac:dyDescent="0.25">
      <c r="A181" t="s">
        <v>1428</v>
      </c>
      <c r="B181">
        <v>6.6</v>
      </c>
      <c r="C181">
        <v>-4.9000000000000004</v>
      </c>
      <c r="D181">
        <v>18.100000000000001</v>
      </c>
      <c r="E181">
        <v>19.37</v>
      </c>
      <c r="F181">
        <v>-1.37</v>
      </c>
    </row>
    <row r="182" spans="1:6" x14ac:dyDescent="0.25">
      <c r="A182" t="s">
        <v>1429</v>
      </c>
      <c r="B182">
        <v>6.1</v>
      </c>
      <c r="C182">
        <v>1.8</v>
      </c>
      <c r="D182">
        <v>10.4</v>
      </c>
      <c r="E182">
        <v>16.97</v>
      </c>
      <c r="F182">
        <v>-4.33</v>
      </c>
    </row>
    <row r="183" spans="1:6" x14ac:dyDescent="0.25">
      <c r="A183" t="s">
        <v>1430</v>
      </c>
      <c r="B183">
        <v>9.6999999999999993</v>
      </c>
      <c r="C183">
        <v>0.6</v>
      </c>
      <c r="D183">
        <v>18.899999999999999</v>
      </c>
      <c r="E183">
        <v>15.8</v>
      </c>
      <c r="F183">
        <v>-5.97</v>
      </c>
    </row>
    <row r="184" spans="1:6" x14ac:dyDescent="0.25">
      <c r="A184" t="s">
        <v>1431</v>
      </c>
      <c r="B184">
        <v>14.8</v>
      </c>
      <c r="C184">
        <v>5</v>
      </c>
      <c r="D184">
        <v>24.6</v>
      </c>
      <c r="E184">
        <v>17.97</v>
      </c>
      <c r="F184">
        <v>-3.4</v>
      </c>
    </row>
    <row r="185" spans="1:6" x14ac:dyDescent="0.25">
      <c r="A185" t="s">
        <v>1432</v>
      </c>
      <c r="B185">
        <v>11.5</v>
      </c>
      <c r="C185">
        <v>3.6</v>
      </c>
      <c r="D185">
        <v>19.399999999999999</v>
      </c>
      <c r="E185">
        <v>20.97</v>
      </c>
      <c r="F185">
        <v>0.33</v>
      </c>
    </row>
    <row r="186" spans="1:6" x14ac:dyDescent="0.25">
      <c r="A186" t="s">
        <v>1433</v>
      </c>
      <c r="B186">
        <v>11.5</v>
      </c>
      <c r="C186">
        <v>6.1</v>
      </c>
      <c r="D186">
        <v>16.899999999999999</v>
      </c>
      <c r="E186">
        <v>20.3</v>
      </c>
      <c r="F186">
        <v>2.33</v>
      </c>
    </row>
    <row r="187" spans="1:6" x14ac:dyDescent="0.25">
      <c r="A187" t="s">
        <v>1434</v>
      </c>
      <c r="B187">
        <v>12.5</v>
      </c>
      <c r="C187">
        <v>6</v>
      </c>
      <c r="D187">
        <v>19.100000000000001</v>
      </c>
      <c r="E187">
        <v>18.47</v>
      </c>
      <c r="F187">
        <v>0.27</v>
      </c>
    </row>
    <row r="188" spans="1:6" x14ac:dyDescent="0.25">
      <c r="A188" t="s">
        <v>1435</v>
      </c>
      <c r="B188">
        <v>18.5</v>
      </c>
      <c r="C188">
        <v>9.4</v>
      </c>
      <c r="D188">
        <v>27.6</v>
      </c>
      <c r="E188">
        <v>21.2</v>
      </c>
      <c r="F188">
        <v>3.67</v>
      </c>
    </row>
    <row r="189" spans="1:6" x14ac:dyDescent="0.25">
      <c r="A189" t="s">
        <v>1436</v>
      </c>
      <c r="B189">
        <v>17</v>
      </c>
      <c r="C189">
        <v>9.9</v>
      </c>
      <c r="D189">
        <v>24.2</v>
      </c>
      <c r="E189">
        <v>23.63</v>
      </c>
      <c r="F189">
        <v>5.53</v>
      </c>
    </row>
    <row r="190" spans="1:6" x14ac:dyDescent="0.25">
      <c r="A190" t="s">
        <v>1437</v>
      </c>
      <c r="B190">
        <v>15</v>
      </c>
      <c r="C190">
        <v>1.9</v>
      </c>
      <c r="D190">
        <v>28.2</v>
      </c>
      <c r="E190">
        <v>26.67</v>
      </c>
      <c r="F190">
        <v>9.3000000000000007</v>
      </c>
    </row>
    <row r="191" spans="1:6" x14ac:dyDescent="0.25">
      <c r="A191" t="s">
        <v>1438</v>
      </c>
      <c r="B191">
        <v>13</v>
      </c>
      <c r="C191">
        <v>2.2999999999999998</v>
      </c>
      <c r="D191">
        <v>23.7</v>
      </c>
      <c r="E191">
        <v>25.37</v>
      </c>
      <c r="F191">
        <v>7.8</v>
      </c>
    </row>
    <row r="192" spans="1:6" x14ac:dyDescent="0.25">
      <c r="A192" t="s">
        <v>1439</v>
      </c>
      <c r="B192">
        <v>18.5</v>
      </c>
      <c r="C192">
        <v>9</v>
      </c>
      <c r="D192">
        <v>28</v>
      </c>
      <c r="E192">
        <v>26.63</v>
      </c>
      <c r="F192">
        <v>7.53</v>
      </c>
    </row>
    <row r="193" spans="1:6" x14ac:dyDescent="0.25">
      <c r="A193" t="s">
        <v>1440</v>
      </c>
      <c r="B193">
        <v>16.8</v>
      </c>
      <c r="C193">
        <v>10.5</v>
      </c>
      <c r="D193">
        <v>23.1</v>
      </c>
      <c r="E193">
        <v>24.93</v>
      </c>
      <c r="F193">
        <v>5.57</v>
      </c>
    </row>
    <row r="194" spans="1:6" x14ac:dyDescent="0.25">
      <c r="A194" t="s">
        <v>1441</v>
      </c>
      <c r="B194">
        <v>18.899999999999999</v>
      </c>
      <c r="C194">
        <v>6.8</v>
      </c>
      <c r="D194">
        <v>31.1</v>
      </c>
      <c r="E194">
        <v>27.4</v>
      </c>
      <c r="F194">
        <v>10.43</v>
      </c>
    </row>
    <row r="195" spans="1:6" x14ac:dyDescent="0.25">
      <c r="A195" t="s">
        <v>1442</v>
      </c>
      <c r="B195">
        <v>11.2</v>
      </c>
      <c r="C195">
        <v>2.6</v>
      </c>
      <c r="D195">
        <v>19.899999999999999</v>
      </c>
      <c r="E195">
        <v>24.7</v>
      </c>
      <c r="F195">
        <v>8.9</v>
      </c>
    </row>
    <row r="196" spans="1:6" x14ac:dyDescent="0.25">
      <c r="A196" t="s">
        <v>1443</v>
      </c>
      <c r="B196">
        <v>13.7</v>
      </c>
      <c r="C196">
        <v>2.6</v>
      </c>
      <c r="D196">
        <v>24.8</v>
      </c>
      <c r="E196">
        <v>25.27</v>
      </c>
      <c r="F196">
        <v>7.3</v>
      </c>
    </row>
    <row r="197" spans="1:6" x14ac:dyDescent="0.25">
      <c r="A197" t="s">
        <v>1444</v>
      </c>
      <c r="B197">
        <v>13.6</v>
      </c>
      <c r="C197">
        <v>4.5999999999999996</v>
      </c>
      <c r="D197">
        <v>22.6</v>
      </c>
      <c r="E197">
        <v>22.43</v>
      </c>
      <c r="F197">
        <v>1.47</v>
      </c>
    </row>
    <row r="198" spans="1:6" x14ac:dyDescent="0.25">
      <c r="A198" t="s">
        <v>1445</v>
      </c>
      <c r="B198">
        <v>13.5</v>
      </c>
      <c r="C198">
        <v>7.8</v>
      </c>
      <c r="D198">
        <v>19.3</v>
      </c>
      <c r="E198">
        <v>22.23</v>
      </c>
      <c r="F198">
        <v>1.93</v>
      </c>
    </row>
    <row r="199" spans="1:6" x14ac:dyDescent="0.25">
      <c r="A199" t="s">
        <v>1446</v>
      </c>
      <c r="B199">
        <v>15.9</v>
      </c>
      <c r="C199">
        <v>13.9</v>
      </c>
      <c r="D199">
        <v>18</v>
      </c>
      <c r="E199">
        <v>19.97</v>
      </c>
      <c r="F199">
        <v>1.5</v>
      </c>
    </row>
    <row r="200" spans="1:6" x14ac:dyDescent="0.25">
      <c r="A200" t="s">
        <v>1447</v>
      </c>
      <c r="B200">
        <v>12.5</v>
      </c>
      <c r="C200">
        <v>-0.4</v>
      </c>
      <c r="D200">
        <v>25.4</v>
      </c>
      <c r="E200">
        <v>20.9</v>
      </c>
      <c r="F200">
        <v>-0.3</v>
      </c>
    </row>
    <row r="201" spans="1:6" x14ac:dyDescent="0.25">
      <c r="A201" t="s">
        <v>1448</v>
      </c>
      <c r="B201">
        <v>10.5</v>
      </c>
      <c r="C201">
        <v>2.8</v>
      </c>
      <c r="D201">
        <v>18.100000000000001</v>
      </c>
      <c r="E201">
        <v>20.5</v>
      </c>
      <c r="F201">
        <v>-3.13</v>
      </c>
    </row>
    <row r="202" spans="1:6" x14ac:dyDescent="0.25">
      <c r="A202" t="s">
        <v>1449</v>
      </c>
      <c r="B202">
        <v>14.6</v>
      </c>
      <c r="C202">
        <v>5.6</v>
      </c>
      <c r="D202">
        <v>23.6</v>
      </c>
      <c r="E202">
        <v>22.37</v>
      </c>
      <c r="F202">
        <v>-4.3</v>
      </c>
    </row>
    <row r="203" spans="1:6" x14ac:dyDescent="0.25">
      <c r="A203" t="s">
        <v>1450</v>
      </c>
      <c r="B203">
        <v>14.5</v>
      </c>
      <c r="C203">
        <v>3.1</v>
      </c>
      <c r="D203">
        <v>25.9</v>
      </c>
      <c r="E203">
        <v>22.53</v>
      </c>
      <c r="F203">
        <v>-2.83</v>
      </c>
    </row>
    <row r="204" spans="1:6" x14ac:dyDescent="0.25">
      <c r="A204" t="s">
        <v>1451</v>
      </c>
      <c r="B204">
        <v>7.6</v>
      </c>
      <c r="C204">
        <v>-1.5</v>
      </c>
      <c r="D204">
        <v>16.7</v>
      </c>
      <c r="E204">
        <v>22.07</v>
      </c>
      <c r="F204">
        <v>-4.57</v>
      </c>
    </row>
    <row r="205" spans="1:6" x14ac:dyDescent="0.25">
      <c r="A205" t="s">
        <v>1452</v>
      </c>
      <c r="B205">
        <v>17</v>
      </c>
      <c r="C205">
        <v>5.5</v>
      </c>
      <c r="D205">
        <v>28.4</v>
      </c>
      <c r="E205">
        <v>23.67</v>
      </c>
      <c r="F205">
        <v>-1.27</v>
      </c>
    </row>
    <row r="206" spans="1:6" x14ac:dyDescent="0.25">
      <c r="A206" t="s">
        <v>1453</v>
      </c>
      <c r="B206">
        <v>11.9</v>
      </c>
      <c r="C206">
        <v>1.1000000000000001</v>
      </c>
      <c r="D206">
        <v>22.8</v>
      </c>
      <c r="E206">
        <v>22.63</v>
      </c>
      <c r="F206">
        <v>-4.7699999999999996</v>
      </c>
    </row>
    <row r="207" spans="1:6" x14ac:dyDescent="0.25">
      <c r="A207" t="s">
        <v>1454</v>
      </c>
      <c r="B207">
        <v>15.7</v>
      </c>
      <c r="C207">
        <v>10.8</v>
      </c>
      <c r="D207">
        <v>20.7</v>
      </c>
      <c r="E207">
        <v>23.97</v>
      </c>
      <c r="F207">
        <v>-0.73</v>
      </c>
    </row>
    <row r="208" spans="1:6" x14ac:dyDescent="0.25">
      <c r="A208" t="s">
        <v>1455</v>
      </c>
      <c r="B208">
        <v>11.1</v>
      </c>
      <c r="C208">
        <v>9.6999999999999993</v>
      </c>
      <c r="D208">
        <v>12.6</v>
      </c>
      <c r="E208">
        <v>18.7</v>
      </c>
      <c r="F208">
        <v>-6.57</v>
      </c>
    </row>
    <row r="209" spans="1:6" x14ac:dyDescent="0.25">
      <c r="A209" t="s">
        <v>1456</v>
      </c>
      <c r="B209">
        <v>16.3</v>
      </c>
      <c r="C209">
        <v>9.9</v>
      </c>
      <c r="D209">
        <v>22.7</v>
      </c>
      <c r="E209">
        <v>18.670000000000002</v>
      </c>
      <c r="F209">
        <v>-3.77</v>
      </c>
    </row>
    <row r="210" spans="1:6" x14ac:dyDescent="0.25">
      <c r="A210" t="s">
        <v>1457</v>
      </c>
      <c r="B210">
        <v>17.600000000000001</v>
      </c>
      <c r="C210">
        <v>6.7</v>
      </c>
      <c r="D210">
        <v>28.5</v>
      </c>
      <c r="E210">
        <v>21.27</v>
      </c>
      <c r="F210">
        <v>-0.97</v>
      </c>
    </row>
    <row r="211" spans="1:6" x14ac:dyDescent="0.25">
      <c r="A211" t="s">
        <v>1458</v>
      </c>
      <c r="B211">
        <v>13.5</v>
      </c>
      <c r="C211">
        <v>5.9</v>
      </c>
      <c r="D211">
        <v>21.1</v>
      </c>
      <c r="E211">
        <v>24.1</v>
      </c>
      <c r="F211">
        <v>4.13</v>
      </c>
    </row>
    <row r="212" spans="1:6" x14ac:dyDescent="0.25">
      <c r="A212" t="s">
        <v>1459</v>
      </c>
      <c r="B212">
        <v>16.899999999999999</v>
      </c>
      <c r="C212">
        <v>9.6</v>
      </c>
      <c r="D212">
        <v>24.3</v>
      </c>
      <c r="E212">
        <v>24.63</v>
      </c>
      <c r="F212">
        <v>3.73</v>
      </c>
    </row>
    <row r="213" spans="1:6" x14ac:dyDescent="0.25">
      <c r="A213" t="s">
        <v>1460</v>
      </c>
      <c r="B213">
        <v>13.8</v>
      </c>
      <c r="C213">
        <v>7.4</v>
      </c>
      <c r="D213">
        <v>20.2</v>
      </c>
      <c r="E213">
        <v>21.87</v>
      </c>
      <c r="F213">
        <v>1.37</v>
      </c>
    </row>
    <row r="214" spans="1:6" x14ac:dyDescent="0.25">
      <c r="A214" t="s">
        <v>1461</v>
      </c>
      <c r="B214">
        <v>11.9</v>
      </c>
      <c r="C214">
        <v>4.4000000000000004</v>
      </c>
      <c r="D214">
        <v>19.399999999999999</v>
      </c>
      <c r="E214">
        <v>21.3</v>
      </c>
      <c r="F214">
        <v>-1.07</v>
      </c>
    </row>
    <row r="215" spans="1:6" x14ac:dyDescent="0.25">
      <c r="A215" t="s">
        <v>1462</v>
      </c>
      <c r="B215">
        <v>13.8</v>
      </c>
      <c r="C215">
        <v>8</v>
      </c>
      <c r="D215">
        <v>19.600000000000001</v>
      </c>
      <c r="E215">
        <v>19.73</v>
      </c>
      <c r="F215">
        <v>-2.8</v>
      </c>
    </row>
    <row r="216" spans="1:6" x14ac:dyDescent="0.25">
      <c r="A216" t="s">
        <v>1463</v>
      </c>
      <c r="B216">
        <v>15.7</v>
      </c>
      <c r="C216">
        <v>6.1</v>
      </c>
      <c r="D216">
        <v>25.3</v>
      </c>
      <c r="E216">
        <v>21.43</v>
      </c>
      <c r="F216">
        <v>-0.63</v>
      </c>
    </row>
    <row r="217" spans="1:6" x14ac:dyDescent="0.25">
      <c r="A217" t="s">
        <v>1464</v>
      </c>
      <c r="B217">
        <v>14</v>
      </c>
      <c r="C217">
        <v>4.7</v>
      </c>
      <c r="D217">
        <v>23.4</v>
      </c>
      <c r="E217">
        <v>22.77</v>
      </c>
      <c r="F217">
        <v>-0.9</v>
      </c>
    </row>
    <row r="218" spans="1:6" x14ac:dyDescent="0.25">
      <c r="A218" t="s">
        <v>1465</v>
      </c>
      <c r="B218">
        <v>13.2</v>
      </c>
      <c r="C218">
        <v>2.9</v>
      </c>
      <c r="D218">
        <v>23.5</v>
      </c>
      <c r="E218">
        <v>24.07</v>
      </c>
      <c r="F218">
        <v>1.43</v>
      </c>
    </row>
    <row r="219" spans="1:6" x14ac:dyDescent="0.25">
      <c r="A219" t="s">
        <v>1466</v>
      </c>
      <c r="B219">
        <v>12.6</v>
      </c>
      <c r="C219">
        <v>-1.7</v>
      </c>
      <c r="D219">
        <v>26.9</v>
      </c>
      <c r="E219">
        <v>24.6</v>
      </c>
      <c r="F219">
        <v>0.63</v>
      </c>
    </row>
    <row r="220" spans="1:6" x14ac:dyDescent="0.25">
      <c r="A220" t="s">
        <v>1467</v>
      </c>
      <c r="B220">
        <v>10.7</v>
      </c>
      <c r="C220">
        <v>0.1</v>
      </c>
      <c r="D220">
        <v>21.3</v>
      </c>
      <c r="E220">
        <v>23.9</v>
      </c>
      <c r="F220">
        <v>5.2</v>
      </c>
    </row>
    <row r="221" spans="1:6" x14ac:dyDescent="0.25">
      <c r="A221" t="s">
        <v>1468</v>
      </c>
      <c r="B221">
        <v>11</v>
      </c>
      <c r="C221">
        <v>4.8</v>
      </c>
      <c r="D221">
        <v>17.3</v>
      </c>
      <c r="E221">
        <v>21.83</v>
      </c>
      <c r="F221">
        <v>3.17</v>
      </c>
    </row>
    <row r="222" spans="1:6" x14ac:dyDescent="0.25">
      <c r="A222" t="s">
        <v>1469</v>
      </c>
      <c r="B222">
        <v>6.8</v>
      </c>
      <c r="C222">
        <v>-0.4</v>
      </c>
      <c r="D222">
        <v>14.1</v>
      </c>
      <c r="E222">
        <v>17.57</v>
      </c>
      <c r="F222">
        <v>-3.7</v>
      </c>
    </row>
    <row r="223" spans="1:6" x14ac:dyDescent="0.25">
      <c r="A223" t="s">
        <v>1470</v>
      </c>
      <c r="B223">
        <v>7.7</v>
      </c>
      <c r="C223">
        <v>1.9</v>
      </c>
      <c r="D223">
        <v>13.5</v>
      </c>
      <c r="E223">
        <v>14.97</v>
      </c>
      <c r="F223">
        <v>-9.1300000000000008</v>
      </c>
    </row>
    <row r="224" spans="1:6" x14ac:dyDescent="0.25">
      <c r="A224" t="s">
        <v>1471</v>
      </c>
      <c r="B224">
        <v>5.7</v>
      </c>
      <c r="C224">
        <v>6.8</v>
      </c>
      <c r="D224">
        <v>4.5999999999999996</v>
      </c>
      <c r="E224">
        <v>10.73</v>
      </c>
      <c r="F224">
        <v>-13.9</v>
      </c>
    </row>
    <row r="225" spans="1:6" x14ac:dyDescent="0.25">
      <c r="A225" t="s">
        <v>1616</v>
      </c>
      <c r="B225">
        <v>4.3</v>
      </c>
      <c r="C225">
        <v>0.5</v>
      </c>
      <c r="D225">
        <v>8.1</v>
      </c>
      <c r="E225">
        <v>8.73</v>
      </c>
      <c r="F225">
        <v>-13.13</v>
      </c>
    </row>
    <row r="226" spans="1:6" x14ac:dyDescent="0.25">
      <c r="A226" t="s">
        <v>1617</v>
      </c>
      <c r="B226">
        <v>7.5</v>
      </c>
      <c r="C226">
        <v>3.5</v>
      </c>
      <c r="D226">
        <v>11.6</v>
      </c>
      <c r="E226">
        <v>8.1</v>
      </c>
      <c r="F226">
        <v>-13.2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122"/>
  <sheetViews>
    <sheetView zoomScaleNormal="100" workbookViewId="0"/>
  </sheetViews>
  <sheetFormatPr defaultColWidth="8.85546875" defaultRowHeight="15" x14ac:dyDescent="0.25"/>
  <cols>
    <col min="1" max="1" width="11" customWidth="1"/>
    <col min="2" max="2" width="16" customWidth="1"/>
    <col min="5" max="5" width="18" customWidth="1"/>
    <col min="6" max="6" width="16" customWidth="1"/>
  </cols>
  <sheetData>
    <row r="1" spans="1:8" ht="16.5" customHeight="1" x14ac:dyDescent="0.25">
      <c r="A1" s="65" t="s">
        <v>1618</v>
      </c>
      <c r="H1" s="16" t="s">
        <v>136</v>
      </c>
    </row>
    <row r="2" spans="1:8" x14ac:dyDescent="0.25">
      <c r="A2" s="67" t="s">
        <v>1619</v>
      </c>
      <c r="H2" s="18" t="s">
        <v>137</v>
      </c>
    </row>
    <row r="3" spans="1:8" x14ac:dyDescent="0.25">
      <c r="A3" s="67" t="s">
        <v>1620</v>
      </c>
      <c r="H3" s="21" t="s">
        <v>1621</v>
      </c>
    </row>
    <row r="5" spans="1:8" ht="55.5" customHeight="1" x14ac:dyDescent="0.25">
      <c r="A5" s="69" t="s">
        <v>535</v>
      </c>
      <c r="B5" s="69" t="s">
        <v>1622</v>
      </c>
      <c r="C5" s="69" t="s">
        <v>1623</v>
      </c>
      <c r="D5" s="69" t="s">
        <v>1624</v>
      </c>
      <c r="E5" s="69" t="s">
        <v>1625</v>
      </c>
      <c r="F5" s="69" t="s">
        <v>1626</v>
      </c>
    </row>
    <row r="6" spans="1:8" x14ac:dyDescent="0.25">
      <c r="A6" s="182">
        <v>42705</v>
      </c>
      <c r="B6" s="89">
        <v>1360052</v>
      </c>
      <c r="C6" s="89">
        <v>236617</v>
      </c>
      <c r="D6" s="90">
        <f t="shared" ref="D6:D37" si="0">B6+C6</f>
        <v>1596669</v>
      </c>
      <c r="E6" s="130">
        <f t="shared" ref="E6:E37" si="1">C6/D6</f>
        <v>0.14819414668913844</v>
      </c>
      <c r="F6" s="183">
        <v>0.14799999999999999</v>
      </c>
    </row>
    <row r="7" spans="1:8" x14ac:dyDescent="0.25">
      <c r="A7" s="182">
        <v>42736</v>
      </c>
      <c r="B7" s="89">
        <v>1342521</v>
      </c>
      <c r="C7" s="89">
        <v>244134</v>
      </c>
      <c r="D7" s="90">
        <f t="shared" si="0"/>
        <v>1586655</v>
      </c>
      <c r="E7" s="130">
        <f t="shared" si="1"/>
        <v>0.15386709776227347</v>
      </c>
      <c r="F7" s="183">
        <v>0.154</v>
      </c>
    </row>
    <row r="8" spans="1:8" x14ac:dyDescent="0.25">
      <c r="A8" s="182">
        <v>42767</v>
      </c>
      <c r="B8" s="89">
        <v>1327059</v>
      </c>
      <c r="C8" s="89">
        <v>238934</v>
      </c>
      <c r="D8" s="90">
        <f t="shared" si="0"/>
        <v>1565993</v>
      </c>
      <c r="E8" s="130">
        <f t="shared" si="1"/>
        <v>0.15257667179866066</v>
      </c>
      <c r="F8" s="183">
        <v>0.153</v>
      </c>
    </row>
    <row r="9" spans="1:8" x14ac:dyDescent="0.25">
      <c r="A9" s="182">
        <v>42795</v>
      </c>
      <c r="B9" s="89">
        <v>1331343</v>
      </c>
      <c r="C9" s="89">
        <v>224068</v>
      </c>
      <c r="D9" s="90">
        <f t="shared" si="0"/>
        <v>1555411</v>
      </c>
      <c r="E9" s="130">
        <f t="shared" si="1"/>
        <v>0.14405710130634283</v>
      </c>
      <c r="F9" s="183">
        <v>0.14399999999999999</v>
      </c>
    </row>
    <row r="10" spans="1:8" x14ac:dyDescent="0.25">
      <c r="A10" s="182">
        <v>42826</v>
      </c>
      <c r="B10" s="89">
        <v>1341686</v>
      </c>
      <c r="C10" s="89">
        <v>204316</v>
      </c>
      <c r="D10" s="90">
        <f t="shared" si="0"/>
        <v>1546002</v>
      </c>
      <c r="E10" s="130">
        <f t="shared" si="1"/>
        <v>0.13215765568220481</v>
      </c>
      <c r="F10" s="183">
        <v>0.13200000000000001</v>
      </c>
    </row>
    <row r="11" spans="1:8" x14ac:dyDescent="0.25">
      <c r="A11" s="182">
        <v>42856</v>
      </c>
      <c r="B11" s="89">
        <v>1369015</v>
      </c>
      <c r="C11" s="89">
        <v>180733</v>
      </c>
      <c r="D11" s="90">
        <f t="shared" si="0"/>
        <v>1549748</v>
      </c>
      <c r="E11" s="130">
        <f t="shared" si="1"/>
        <v>0.11662089578434688</v>
      </c>
      <c r="F11" s="183">
        <v>0.11700000000000001</v>
      </c>
    </row>
    <row r="12" spans="1:8" x14ac:dyDescent="0.25">
      <c r="A12" s="182">
        <v>42887</v>
      </c>
      <c r="B12" s="89">
        <v>1390198</v>
      </c>
      <c r="C12" s="89">
        <v>169188</v>
      </c>
      <c r="D12" s="90">
        <f t="shared" si="0"/>
        <v>1559386</v>
      </c>
      <c r="E12" s="130">
        <f t="shared" si="1"/>
        <v>0.10849654928285876</v>
      </c>
      <c r="F12" s="183">
        <v>0.108</v>
      </c>
    </row>
    <row r="13" spans="1:8" x14ac:dyDescent="0.25">
      <c r="A13" s="182">
        <v>42917</v>
      </c>
      <c r="B13" s="89">
        <v>1405643</v>
      </c>
      <c r="C13" s="89">
        <v>170127</v>
      </c>
      <c r="D13" s="90">
        <f t="shared" si="0"/>
        <v>1575770</v>
      </c>
      <c r="E13" s="130">
        <f t="shared" si="1"/>
        <v>0.10796436028100548</v>
      </c>
      <c r="F13" s="183">
        <v>0.108</v>
      </c>
    </row>
    <row r="14" spans="1:8" x14ac:dyDescent="0.25">
      <c r="A14" s="182">
        <v>42948</v>
      </c>
      <c r="B14" s="89">
        <v>1400578</v>
      </c>
      <c r="C14" s="89">
        <v>171351</v>
      </c>
      <c r="D14" s="90">
        <f t="shared" si="0"/>
        <v>1571929</v>
      </c>
      <c r="E14" s="130">
        <f t="shared" si="1"/>
        <v>0.10900683173349432</v>
      </c>
      <c r="F14" s="183">
        <v>0.109</v>
      </c>
    </row>
    <row r="15" spans="1:8" x14ac:dyDescent="0.25">
      <c r="A15" s="182">
        <v>42979</v>
      </c>
      <c r="B15" s="89">
        <v>1388559</v>
      </c>
      <c r="C15" s="89">
        <v>168934</v>
      </c>
      <c r="D15" s="90">
        <f t="shared" si="0"/>
        <v>1557493</v>
      </c>
      <c r="E15" s="130">
        <f t="shared" si="1"/>
        <v>0.1084653349966902</v>
      </c>
      <c r="F15" s="183">
        <v>0.108</v>
      </c>
    </row>
    <row r="16" spans="1:8" x14ac:dyDescent="0.25">
      <c r="A16" s="182">
        <v>43009</v>
      </c>
      <c r="B16" s="89">
        <v>1379091</v>
      </c>
      <c r="C16" s="89">
        <v>180404</v>
      </c>
      <c r="D16" s="90">
        <f t="shared" si="0"/>
        <v>1559495</v>
      </c>
      <c r="E16" s="130">
        <f t="shared" si="1"/>
        <v>0.11568103777184281</v>
      </c>
      <c r="F16" s="183">
        <v>0.11600000000000001</v>
      </c>
    </row>
    <row r="17" spans="1:6" x14ac:dyDescent="0.25">
      <c r="A17" s="182">
        <v>43040</v>
      </c>
      <c r="B17" s="89">
        <v>1363925</v>
      </c>
      <c r="C17" s="89">
        <v>188056</v>
      </c>
      <c r="D17" s="90">
        <f t="shared" si="0"/>
        <v>1551981</v>
      </c>
      <c r="E17" s="130">
        <f t="shared" si="1"/>
        <v>0.12117158650782452</v>
      </c>
      <c r="F17" s="183">
        <v>0.121</v>
      </c>
    </row>
    <row r="18" spans="1:6" x14ac:dyDescent="0.25">
      <c r="A18" s="182">
        <v>43070</v>
      </c>
      <c r="B18" s="89">
        <v>1345382</v>
      </c>
      <c r="C18" s="89">
        <v>187363</v>
      </c>
      <c r="D18" s="90">
        <f t="shared" si="0"/>
        <v>1532745</v>
      </c>
      <c r="E18" s="130">
        <f t="shared" si="1"/>
        <v>0.12224016388897044</v>
      </c>
      <c r="F18" s="183">
        <v>0.122</v>
      </c>
    </row>
    <row r="19" spans="1:6" x14ac:dyDescent="0.25">
      <c r="A19" s="182">
        <v>43101</v>
      </c>
      <c r="B19" s="89">
        <v>1370640</v>
      </c>
      <c r="C19" s="89">
        <v>195400</v>
      </c>
      <c r="D19" s="90">
        <f t="shared" si="0"/>
        <v>1566040</v>
      </c>
      <c r="E19" s="130">
        <f t="shared" si="1"/>
        <v>0.12477331358075144</v>
      </c>
      <c r="F19" s="183">
        <v>0.125</v>
      </c>
    </row>
    <row r="20" spans="1:6" x14ac:dyDescent="0.25">
      <c r="A20" s="182">
        <v>43132</v>
      </c>
      <c r="B20" s="89">
        <v>1359903</v>
      </c>
      <c r="C20" s="89">
        <v>190760</v>
      </c>
      <c r="D20" s="90">
        <f t="shared" si="0"/>
        <v>1550663</v>
      </c>
      <c r="E20" s="130">
        <f t="shared" si="1"/>
        <v>0.12301834763581772</v>
      </c>
      <c r="F20" s="183">
        <v>0.123</v>
      </c>
    </row>
    <row r="21" spans="1:6" x14ac:dyDescent="0.25">
      <c r="A21" s="182">
        <v>43160</v>
      </c>
      <c r="B21" s="89">
        <v>1365647</v>
      </c>
      <c r="C21" s="89">
        <v>177973</v>
      </c>
      <c r="D21" s="90">
        <f t="shared" si="0"/>
        <v>1543620</v>
      </c>
      <c r="E21" s="130">
        <f t="shared" si="1"/>
        <v>0.11529586297145671</v>
      </c>
      <c r="F21" s="183">
        <v>0.115</v>
      </c>
    </row>
    <row r="22" spans="1:6" x14ac:dyDescent="0.25">
      <c r="A22" s="182">
        <v>43191</v>
      </c>
      <c r="B22" s="89">
        <v>1380279</v>
      </c>
      <c r="C22" s="89">
        <v>159695</v>
      </c>
      <c r="D22" s="90">
        <f t="shared" si="0"/>
        <v>1539974</v>
      </c>
      <c r="E22" s="130">
        <f t="shared" si="1"/>
        <v>0.10369980272394209</v>
      </c>
      <c r="F22" s="183">
        <v>0.104</v>
      </c>
    </row>
    <row r="23" spans="1:6" x14ac:dyDescent="0.25">
      <c r="A23" s="182">
        <v>43221</v>
      </c>
      <c r="B23" s="89">
        <v>1408125</v>
      </c>
      <c r="C23" s="89">
        <v>141896</v>
      </c>
      <c r="D23" s="90">
        <f t="shared" si="0"/>
        <v>1550021</v>
      </c>
      <c r="E23" s="130">
        <f t="shared" si="1"/>
        <v>9.1544566170393818E-2</v>
      </c>
      <c r="F23" s="183">
        <v>9.1999999999999998E-2</v>
      </c>
    </row>
    <row r="24" spans="1:6" x14ac:dyDescent="0.25">
      <c r="A24" s="182">
        <v>43252</v>
      </c>
      <c r="B24" s="89">
        <v>1432701</v>
      </c>
      <c r="C24" s="89">
        <v>138383</v>
      </c>
      <c r="D24" s="90">
        <f t="shared" si="0"/>
        <v>1571084</v>
      </c>
      <c r="E24" s="130">
        <f t="shared" si="1"/>
        <v>8.8081222900876083E-2</v>
      </c>
      <c r="F24" s="183">
        <v>8.7999999999999995E-2</v>
      </c>
    </row>
    <row r="25" spans="1:6" x14ac:dyDescent="0.25">
      <c r="A25" s="182">
        <v>43282</v>
      </c>
      <c r="B25" s="89">
        <v>1449119</v>
      </c>
      <c r="C25" s="89">
        <v>136204</v>
      </c>
      <c r="D25" s="90">
        <f t="shared" si="0"/>
        <v>1585323</v>
      </c>
      <c r="E25" s="130">
        <f t="shared" si="1"/>
        <v>8.591561467284585E-2</v>
      </c>
      <c r="F25" s="183">
        <v>8.5999999999999993E-2</v>
      </c>
    </row>
    <row r="26" spans="1:6" x14ac:dyDescent="0.25">
      <c r="A26" s="182">
        <v>43313</v>
      </c>
      <c r="B26" s="89">
        <v>1444537</v>
      </c>
      <c r="C26" s="89">
        <v>134111</v>
      </c>
      <c r="D26" s="90">
        <f t="shared" si="0"/>
        <v>1578648</v>
      </c>
      <c r="E26" s="130">
        <f t="shared" si="1"/>
        <v>8.4953073769453352E-2</v>
      </c>
      <c r="F26" s="183">
        <v>8.5000000000000006E-2</v>
      </c>
    </row>
    <row r="27" spans="1:6" x14ac:dyDescent="0.25">
      <c r="A27" s="182">
        <v>43344</v>
      </c>
      <c r="B27" s="89">
        <v>1431626</v>
      </c>
      <c r="C27" s="89">
        <v>130577</v>
      </c>
      <c r="D27" s="90">
        <f t="shared" si="0"/>
        <v>1562203</v>
      </c>
      <c r="E27" s="130">
        <f t="shared" si="1"/>
        <v>8.3585167868708482E-2</v>
      </c>
      <c r="F27" s="183">
        <v>8.4000000000000005E-2</v>
      </c>
    </row>
    <row r="28" spans="1:6" x14ac:dyDescent="0.25">
      <c r="A28" s="182">
        <v>43374</v>
      </c>
      <c r="B28" s="89">
        <v>1423114</v>
      </c>
      <c r="C28" s="89">
        <v>141672</v>
      </c>
      <c r="D28" s="90">
        <f t="shared" si="0"/>
        <v>1564786</v>
      </c>
      <c r="E28" s="130">
        <f t="shared" si="1"/>
        <v>9.0537619840668312E-2</v>
      </c>
      <c r="F28" s="183">
        <v>9.0999999999999998E-2</v>
      </c>
    </row>
    <row r="29" spans="1:6" x14ac:dyDescent="0.25">
      <c r="A29" s="182">
        <v>43405</v>
      </c>
      <c r="B29" s="89">
        <v>1412861</v>
      </c>
      <c r="C29" s="89">
        <v>146912</v>
      </c>
      <c r="D29" s="90">
        <f t="shared" si="0"/>
        <v>1559773</v>
      </c>
      <c r="E29" s="130">
        <f t="shared" si="1"/>
        <v>9.4188064545289607E-2</v>
      </c>
      <c r="F29" s="183">
        <v>9.4E-2</v>
      </c>
    </row>
    <row r="30" spans="1:6" x14ac:dyDescent="0.25">
      <c r="A30" s="182">
        <v>43435</v>
      </c>
      <c r="B30" s="89">
        <v>1405973</v>
      </c>
      <c r="C30" s="89">
        <v>148919</v>
      </c>
      <c r="D30" s="90">
        <f t="shared" si="0"/>
        <v>1554892</v>
      </c>
      <c r="E30" s="130">
        <f t="shared" si="1"/>
        <v>9.5774497521371266E-2</v>
      </c>
      <c r="F30" s="183">
        <v>9.6000000000000002E-2</v>
      </c>
    </row>
    <row r="31" spans="1:6" x14ac:dyDescent="0.25">
      <c r="A31" s="182">
        <v>43466</v>
      </c>
      <c r="B31" s="89">
        <v>1484703</v>
      </c>
      <c r="C31" s="89">
        <v>158834</v>
      </c>
      <c r="D31" s="90">
        <f t="shared" si="0"/>
        <v>1643537</v>
      </c>
      <c r="E31" s="130">
        <f t="shared" si="1"/>
        <v>9.6641572413642046E-2</v>
      </c>
      <c r="F31" s="183">
        <v>9.7000000000000003E-2</v>
      </c>
    </row>
    <row r="32" spans="1:6" x14ac:dyDescent="0.25">
      <c r="A32" s="182">
        <v>43497</v>
      </c>
      <c r="B32" s="89">
        <v>1475071</v>
      </c>
      <c r="C32" s="89">
        <v>156378</v>
      </c>
      <c r="D32" s="90">
        <f t="shared" si="0"/>
        <v>1631449</v>
      </c>
      <c r="E32" s="130">
        <f t="shared" si="1"/>
        <v>9.5852214810269884E-2</v>
      </c>
      <c r="F32" s="183">
        <v>9.6000000000000002E-2</v>
      </c>
    </row>
    <row r="33" spans="1:6" x14ac:dyDescent="0.25">
      <c r="A33" s="182">
        <v>43525</v>
      </c>
      <c r="B33" s="89">
        <v>1487827</v>
      </c>
      <c r="C33" s="89">
        <v>145801</v>
      </c>
      <c r="D33" s="90">
        <f t="shared" si="0"/>
        <v>1633628</v>
      </c>
      <c r="E33" s="130">
        <f t="shared" si="1"/>
        <v>8.9249816971795293E-2</v>
      </c>
      <c r="F33" s="183">
        <v>8.8999999999999996E-2</v>
      </c>
    </row>
    <row r="34" spans="1:6" x14ac:dyDescent="0.25">
      <c r="A34" s="182">
        <v>43556</v>
      </c>
      <c r="B34" s="89">
        <v>1495381</v>
      </c>
      <c r="C34" s="89">
        <v>131090</v>
      </c>
      <c r="D34" s="90">
        <f t="shared" si="0"/>
        <v>1626471</v>
      </c>
      <c r="E34" s="130">
        <f t="shared" si="1"/>
        <v>8.059780961357442E-2</v>
      </c>
      <c r="F34" s="183">
        <v>8.1000000000000003E-2</v>
      </c>
    </row>
    <row r="35" spans="1:6" x14ac:dyDescent="0.25">
      <c r="A35" s="182">
        <v>43586</v>
      </c>
      <c r="B35" s="89">
        <v>1537373</v>
      </c>
      <c r="C35" s="89">
        <v>116466</v>
      </c>
      <c r="D35" s="90">
        <f t="shared" si="0"/>
        <v>1653839</v>
      </c>
      <c r="E35" s="130">
        <f t="shared" si="1"/>
        <v>7.0421606939974207E-2</v>
      </c>
      <c r="F35" s="183">
        <v>7.0000000000000007E-2</v>
      </c>
    </row>
    <row r="36" spans="1:6" x14ac:dyDescent="0.25">
      <c r="A36" s="182">
        <v>43617</v>
      </c>
      <c r="B36" s="89">
        <v>1559401</v>
      </c>
      <c r="C36" s="89">
        <v>112169</v>
      </c>
      <c r="D36" s="90">
        <f t="shared" si="0"/>
        <v>1671570</v>
      </c>
      <c r="E36" s="130">
        <f t="shared" si="1"/>
        <v>6.7103980090573528E-2</v>
      </c>
      <c r="F36" s="183">
        <v>6.7000000000000004E-2</v>
      </c>
    </row>
    <row r="37" spans="1:6" x14ac:dyDescent="0.25">
      <c r="A37" s="182">
        <v>43647</v>
      </c>
      <c r="B37" s="89">
        <v>1578606</v>
      </c>
      <c r="C37" s="89">
        <v>114389</v>
      </c>
      <c r="D37" s="90">
        <f t="shared" si="0"/>
        <v>1692995</v>
      </c>
      <c r="E37" s="130">
        <f t="shared" si="1"/>
        <v>6.756605896650611E-2</v>
      </c>
      <c r="F37" s="183">
        <v>6.8000000000000005E-2</v>
      </c>
    </row>
    <row r="38" spans="1:6" x14ac:dyDescent="0.25">
      <c r="A38" s="182">
        <v>43678</v>
      </c>
      <c r="B38" s="89">
        <v>1571631</v>
      </c>
      <c r="C38" s="89">
        <v>114498</v>
      </c>
      <c r="D38" s="90">
        <f t="shared" ref="D38:D69" si="2">B38+C38</f>
        <v>1686129</v>
      </c>
      <c r="E38" s="130">
        <f t="shared" ref="E38:E69" si="3">C38/D38</f>
        <v>6.7905836386183971E-2</v>
      </c>
      <c r="F38" s="183">
        <v>6.8000000000000005E-2</v>
      </c>
    </row>
    <row r="39" spans="1:6" x14ac:dyDescent="0.25">
      <c r="A39" s="182">
        <v>43709</v>
      </c>
      <c r="B39" s="89">
        <v>1560732</v>
      </c>
      <c r="C39" s="89">
        <v>112376</v>
      </c>
      <c r="D39" s="90">
        <f t="shared" si="2"/>
        <v>1673108</v>
      </c>
      <c r="E39" s="130">
        <f t="shared" si="3"/>
        <v>6.7166016778355014E-2</v>
      </c>
      <c r="F39" s="183">
        <v>6.7000000000000004E-2</v>
      </c>
    </row>
    <row r="40" spans="1:6" x14ac:dyDescent="0.25">
      <c r="A40" s="182">
        <v>43739</v>
      </c>
      <c r="B40" s="89">
        <v>1556925</v>
      </c>
      <c r="C40" s="89">
        <v>121597</v>
      </c>
      <c r="D40" s="90">
        <f t="shared" si="2"/>
        <v>1678522</v>
      </c>
      <c r="E40" s="130">
        <f t="shared" si="3"/>
        <v>7.2442899169626609E-2</v>
      </c>
      <c r="F40" s="183">
        <v>7.1999999999999995E-2</v>
      </c>
    </row>
    <row r="41" spans="1:6" x14ac:dyDescent="0.25">
      <c r="A41" s="182">
        <v>43770</v>
      </c>
      <c r="B41" s="89">
        <v>1543091</v>
      </c>
      <c r="C41" s="89">
        <v>128450</v>
      </c>
      <c r="D41" s="90">
        <f t="shared" si="2"/>
        <v>1671541</v>
      </c>
      <c r="E41" s="130">
        <f t="shared" si="3"/>
        <v>7.6845258357407922E-2</v>
      </c>
      <c r="F41" s="183">
        <v>7.6999999999999999E-2</v>
      </c>
    </row>
    <row r="42" spans="1:6" x14ac:dyDescent="0.25">
      <c r="A42" s="182">
        <v>43800</v>
      </c>
      <c r="B42" s="89">
        <v>1540084</v>
      </c>
      <c r="C42" s="89">
        <v>131753</v>
      </c>
      <c r="D42" s="90">
        <f t="shared" si="2"/>
        <v>1671837</v>
      </c>
      <c r="E42" s="130">
        <f t="shared" si="3"/>
        <v>7.8807323919736189E-2</v>
      </c>
      <c r="F42" s="183">
        <v>7.9000000000000001E-2</v>
      </c>
    </row>
    <row r="43" spans="1:6" x14ac:dyDescent="0.25">
      <c r="A43" s="182">
        <v>43831</v>
      </c>
      <c r="B43" s="89">
        <v>1519952</v>
      </c>
      <c r="C43" s="89">
        <v>139924</v>
      </c>
      <c r="D43" s="90">
        <f t="shared" si="2"/>
        <v>1659876</v>
      </c>
      <c r="E43" s="130">
        <f t="shared" si="3"/>
        <v>8.4297863213878624E-2</v>
      </c>
      <c r="F43" s="183">
        <v>8.4000000000000005E-2</v>
      </c>
    </row>
    <row r="44" spans="1:6" x14ac:dyDescent="0.25">
      <c r="A44" s="182">
        <v>43862</v>
      </c>
      <c r="B44" s="89">
        <v>1515889</v>
      </c>
      <c r="C44" s="89">
        <v>137977</v>
      </c>
      <c r="D44" s="90">
        <f t="shared" si="2"/>
        <v>1653866</v>
      </c>
      <c r="E44" s="130">
        <f t="shared" si="3"/>
        <v>8.3426952364943713E-2</v>
      </c>
      <c r="F44" s="183">
        <v>8.3000000000000004E-2</v>
      </c>
    </row>
    <row r="45" spans="1:6" x14ac:dyDescent="0.25">
      <c r="A45" s="182">
        <v>43891</v>
      </c>
      <c r="B45" s="89">
        <v>1515174</v>
      </c>
      <c r="C45" s="89">
        <v>143461</v>
      </c>
      <c r="D45" s="90">
        <f t="shared" si="2"/>
        <v>1658635</v>
      </c>
      <c r="E45" s="130">
        <f t="shared" si="3"/>
        <v>8.6493411751229168E-2</v>
      </c>
      <c r="F45" s="183">
        <v>8.5999999999999993E-2</v>
      </c>
    </row>
    <row r="46" spans="1:6" x14ac:dyDescent="0.25">
      <c r="A46" s="182">
        <v>43922</v>
      </c>
      <c r="B46" s="89">
        <v>1527694</v>
      </c>
      <c r="C46" s="89">
        <v>159234</v>
      </c>
      <c r="D46" s="90">
        <f t="shared" si="2"/>
        <v>1686928</v>
      </c>
      <c r="E46" s="130">
        <f t="shared" si="3"/>
        <v>9.4392884580728989E-2</v>
      </c>
      <c r="F46" s="183">
        <v>9.4E-2</v>
      </c>
    </row>
    <row r="47" spans="1:6" x14ac:dyDescent="0.25">
      <c r="A47" s="182">
        <v>43952</v>
      </c>
      <c r="B47" s="89">
        <v>1506962</v>
      </c>
      <c r="C47" s="89">
        <v>157839</v>
      </c>
      <c r="D47" s="90">
        <f t="shared" si="2"/>
        <v>1664801</v>
      </c>
      <c r="E47" s="130">
        <f t="shared" si="3"/>
        <v>9.4809529787644287E-2</v>
      </c>
      <c r="F47" s="183">
        <v>9.5000000000000001E-2</v>
      </c>
    </row>
    <row r="48" spans="1:6" x14ac:dyDescent="0.25">
      <c r="A48" s="182">
        <v>43983</v>
      </c>
      <c r="B48" s="89">
        <v>1512452</v>
      </c>
      <c r="C48" s="89">
        <v>150651</v>
      </c>
      <c r="D48" s="90">
        <f t="shared" si="2"/>
        <v>1663103</v>
      </c>
      <c r="E48" s="130">
        <f t="shared" si="3"/>
        <v>9.0584287323154364E-2</v>
      </c>
      <c r="F48" s="183">
        <v>9.0999999999999998E-2</v>
      </c>
    </row>
    <row r="49" spans="1:6" x14ac:dyDescent="0.25">
      <c r="A49" s="182">
        <v>44013</v>
      </c>
      <c r="B49" s="89">
        <v>1528500</v>
      </c>
      <c r="C49" s="89">
        <v>151433</v>
      </c>
      <c r="D49" s="90">
        <f t="shared" si="2"/>
        <v>1679933</v>
      </c>
      <c r="E49" s="130">
        <f t="shared" si="3"/>
        <v>9.0142285436383474E-2</v>
      </c>
      <c r="F49" s="183">
        <v>0.09</v>
      </c>
    </row>
    <row r="50" spans="1:6" x14ac:dyDescent="0.25">
      <c r="A50" s="182">
        <v>44044</v>
      </c>
      <c r="B50" s="89">
        <v>1534912</v>
      </c>
      <c r="C50" s="89">
        <v>151368</v>
      </c>
      <c r="D50" s="90">
        <f t="shared" si="2"/>
        <v>1686280</v>
      </c>
      <c r="E50" s="130">
        <f t="shared" si="3"/>
        <v>8.9764451929691388E-2</v>
      </c>
      <c r="F50" s="183">
        <v>0.09</v>
      </c>
    </row>
    <row r="51" spans="1:6" x14ac:dyDescent="0.25">
      <c r="A51" s="182">
        <v>44075</v>
      </c>
      <c r="B51" s="89">
        <v>1528717</v>
      </c>
      <c r="C51" s="89">
        <v>147434</v>
      </c>
      <c r="D51" s="90">
        <f t="shared" si="2"/>
        <v>1676151</v>
      </c>
      <c r="E51" s="130">
        <f t="shared" si="3"/>
        <v>8.7959855645463922E-2</v>
      </c>
      <c r="F51" s="183">
        <v>8.7999999999999995E-2</v>
      </c>
    </row>
    <row r="52" spans="1:6" x14ac:dyDescent="0.25">
      <c r="A52" s="182">
        <v>44105</v>
      </c>
      <c r="B52" s="89">
        <v>1533891</v>
      </c>
      <c r="C52" s="89">
        <v>154168</v>
      </c>
      <c r="D52" s="90">
        <f t="shared" si="2"/>
        <v>1688059</v>
      </c>
      <c r="E52" s="130">
        <f t="shared" si="3"/>
        <v>9.132856138322179E-2</v>
      </c>
      <c r="F52" s="183">
        <v>9.0999999999999998E-2</v>
      </c>
    </row>
    <row r="53" spans="1:6" x14ac:dyDescent="0.25">
      <c r="A53" s="182">
        <v>44136</v>
      </c>
      <c r="B53" s="89">
        <v>1525054</v>
      </c>
      <c r="C53" s="89">
        <v>156550</v>
      </c>
      <c r="D53" s="90">
        <f t="shared" si="2"/>
        <v>1681604</v>
      </c>
      <c r="E53" s="130">
        <f t="shared" si="3"/>
        <v>9.3095639639296762E-2</v>
      </c>
      <c r="F53" s="183">
        <v>9.2999999999999999E-2</v>
      </c>
    </row>
    <row r="54" spans="1:6" x14ac:dyDescent="0.25">
      <c r="A54" s="182">
        <v>44166</v>
      </c>
      <c r="B54" s="89">
        <v>1527697</v>
      </c>
      <c r="C54" s="89">
        <v>159845</v>
      </c>
      <c r="D54" s="90">
        <f t="shared" si="2"/>
        <v>1687542</v>
      </c>
      <c r="E54" s="130">
        <f t="shared" si="3"/>
        <v>9.4720605472337877E-2</v>
      </c>
      <c r="F54" s="183">
        <v>9.5000000000000001E-2</v>
      </c>
    </row>
    <row r="55" spans="1:6" x14ac:dyDescent="0.25">
      <c r="A55" s="182">
        <v>44197</v>
      </c>
      <c r="B55" s="89">
        <v>1515288</v>
      </c>
      <c r="C55" s="89">
        <v>165345</v>
      </c>
      <c r="D55" s="90">
        <f t="shared" si="2"/>
        <v>1680633</v>
      </c>
      <c r="E55" s="130">
        <f t="shared" si="3"/>
        <v>9.83825737088347E-2</v>
      </c>
      <c r="F55" s="183">
        <v>9.8000000000000004E-2</v>
      </c>
    </row>
    <row r="56" spans="1:6" x14ac:dyDescent="0.25">
      <c r="A56" s="182">
        <v>44228</v>
      </c>
      <c r="B56" s="89">
        <v>1506732</v>
      </c>
      <c r="C56" s="89">
        <v>162386</v>
      </c>
      <c r="D56" s="90">
        <f t="shared" si="2"/>
        <v>1669118</v>
      </c>
      <c r="E56" s="130">
        <f t="shared" si="3"/>
        <v>9.7288508062341905E-2</v>
      </c>
      <c r="F56" s="183">
        <v>9.7000000000000003E-2</v>
      </c>
    </row>
    <row r="57" spans="1:6" x14ac:dyDescent="0.25">
      <c r="A57" s="182">
        <v>44256</v>
      </c>
      <c r="B57" s="89">
        <v>1518034</v>
      </c>
      <c r="C57" s="89">
        <v>155588</v>
      </c>
      <c r="D57" s="90">
        <f t="shared" si="2"/>
        <v>1673622</v>
      </c>
      <c r="E57" s="130">
        <f t="shared" si="3"/>
        <v>9.2964839133328786E-2</v>
      </c>
      <c r="F57" s="183">
        <v>9.2999999999999999E-2</v>
      </c>
    </row>
    <row r="58" spans="1:6" x14ac:dyDescent="0.25">
      <c r="A58" s="182">
        <v>44287</v>
      </c>
      <c r="B58" s="89">
        <v>1526925</v>
      </c>
      <c r="C58" s="89">
        <v>148744</v>
      </c>
      <c r="D58" s="90">
        <f t="shared" si="2"/>
        <v>1675669</v>
      </c>
      <c r="E58" s="130">
        <f t="shared" si="3"/>
        <v>8.8766934281173673E-2</v>
      </c>
      <c r="F58" s="183">
        <v>8.8999999999999996E-2</v>
      </c>
    </row>
    <row r="59" spans="1:6" x14ac:dyDescent="0.25">
      <c r="A59" s="182">
        <v>44317</v>
      </c>
      <c r="B59" s="89">
        <v>1540637</v>
      </c>
      <c r="C59" s="89">
        <v>138030</v>
      </c>
      <c r="D59" s="90">
        <f t="shared" si="2"/>
        <v>1678667</v>
      </c>
      <c r="E59" s="130">
        <f t="shared" si="3"/>
        <v>8.2225956666807654E-2</v>
      </c>
      <c r="F59" s="183">
        <v>8.2000000000000003E-2</v>
      </c>
    </row>
    <row r="60" spans="1:6" x14ac:dyDescent="0.25">
      <c r="A60" s="182">
        <v>44348</v>
      </c>
      <c r="B60" s="89">
        <v>1563484</v>
      </c>
      <c r="C60" s="89">
        <v>126232</v>
      </c>
      <c r="D60" s="90">
        <f t="shared" si="2"/>
        <v>1689716</v>
      </c>
      <c r="E60" s="130">
        <f t="shared" si="3"/>
        <v>7.4706045276247607E-2</v>
      </c>
      <c r="F60" s="183">
        <v>7.4999999999999997E-2</v>
      </c>
    </row>
    <row r="61" spans="1:6" x14ac:dyDescent="0.25">
      <c r="A61" s="182">
        <v>44378</v>
      </c>
      <c r="B61" s="89">
        <v>1586735</v>
      </c>
      <c r="C61" s="89">
        <v>126006</v>
      </c>
      <c r="D61" s="90">
        <f t="shared" si="2"/>
        <v>1712741</v>
      </c>
      <c r="E61" s="130">
        <f t="shared" si="3"/>
        <v>7.3569792513871038E-2</v>
      </c>
      <c r="F61" s="183">
        <v>7.3999999999999996E-2</v>
      </c>
    </row>
    <row r="62" spans="1:6" x14ac:dyDescent="0.25">
      <c r="A62" s="182">
        <v>44409</v>
      </c>
      <c r="B62" s="89">
        <v>1588965</v>
      </c>
      <c r="C62" s="89">
        <v>125501</v>
      </c>
      <c r="D62" s="90">
        <f t="shared" si="2"/>
        <v>1714466</v>
      </c>
      <c r="E62" s="130">
        <f t="shared" si="3"/>
        <v>7.3201218338538057E-2</v>
      </c>
      <c r="F62" s="183">
        <v>7.2999999999999995E-2</v>
      </c>
    </row>
    <row r="63" spans="1:6" x14ac:dyDescent="0.25">
      <c r="A63" s="182">
        <v>44440</v>
      </c>
      <c r="B63" s="89">
        <v>1578144</v>
      </c>
      <c r="C63" s="89">
        <v>119094</v>
      </c>
      <c r="D63" s="90">
        <f t="shared" si="2"/>
        <v>1697238</v>
      </c>
      <c r="E63" s="130">
        <f t="shared" si="3"/>
        <v>7.0169298589826526E-2</v>
      </c>
      <c r="F63" s="183">
        <v>7.0000000000000007E-2</v>
      </c>
    </row>
    <row r="64" spans="1:6" x14ac:dyDescent="0.25">
      <c r="A64" s="182">
        <v>44470</v>
      </c>
      <c r="B64" s="89">
        <v>1581743</v>
      </c>
      <c r="C64" s="89">
        <v>123445</v>
      </c>
      <c r="D64" s="90">
        <f t="shared" si="2"/>
        <v>1705188</v>
      </c>
      <c r="E64" s="130">
        <f t="shared" si="3"/>
        <v>7.2393777108447868E-2</v>
      </c>
      <c r="F64" s="183">
        <v>7.1999999999999995E-2</v>
      </c>
    </row>
    <row r="65" spans="1:6" x14ac:dyDescent="0.25">
      <c r="A65" s="182">
        <v>44501</v>
      </c>
      <c r="B65" s="89">
        <v>1572437</v>
      </c>
      <c r="C65" s="89">
        <v>125701</v>
      </c>
      <c r="D65" s="90">
        <f t="shared" si="2"/>
        <v>1698138</v>
      </c>
      <c r="E65" s="130">
        <f t="shared" si="3"/>
        <v>7.4022841488736488E-2</v>
      </c>
      <c r="F65" s="183">
        <v>7.3999999999999996E-2</v>
      </c>
    </row>
    <row r="66" spans="1:6" x14ac:dyDescent="0.25">
      <c r="A66" s="182">
        <v>44531</v>
      </c>
      <c r="B66" s="89">
        <v>1573652</v>
      </c>
      <c r="C66" s="89">
        <v>125715</v>
      </c>
      <c r="D66" s="90">
        <f t="shared" si="2"/>
        <v>1699367</v>
      </c>
      <c r="E66" s="130">
        <f t="shared" si="3"/>
        <v>7.3977545756743535E-2</v>
      </c>
      <c r="F66" s="183">
        <v>7.3999999999999996E-2</v>
      </c>
    </row>
    <row r="67" spans="1:6" x14ac:dyDescent="0.25">
      <c r="A67" s="182">
        <v>44562</v>
      </c>
      <c r="B67" s="89">
        <v>1553539</v>
      </c>
      <c r="C67" s="89">
        <v>130993</v>
      </c>
      <c r="D67" s="90">
        <f t="shared" si="2"/>
        <v>1684532</v>
      </c>
      <c r="E67" s="130">
        <f t="shared" si="3"/>
        <v>7.7762250880363204E-2</v>
      </c>
      <c r="F67" s="183">
        <v>7.8E-2</v>
      </c>
    </row>
    <row r="68" spans="1:6" x14ac:dyDescent="0.25">
      <c r="A68" s="182">
        <v>44593</v>
      </c>
      <c r="B68" s="89">
        <v>1545407</v>
      </c>
      <c r="C68" s="89">
        <v>130453</v>
      </c>
      <c r="D68" s="90">
        <f t="shared" si="2"/>
        <v>1675860</v>
      </c>
      <c r="E68" s="130">
        <f t="shared" si="3"/>
        <v>7.7842421204635234E-2</v>
      </c>
      <c r="F68" s="183">
        <v>7.8E-2</v>
      </c>
    </row>
    <row r="69" spans="1:6" x14ac:dyDescent="0.25">
      <c r="A69" s="182">
        <v>44621</v>
      </c>
      <c r="B69" s="89">
        <v>1556913</v>
      </c>
      <c r="C69" s="89">
        <v>125604</v>
      </c>
      <c r="D69" s="90">
        <f t="shared" si="2"/>
        <v>1682517</v>
      </c>
      <c r="E69" s="130">
        <f t="shared" si="3"/>
        <v>7.4652440361672429E-2</v>
      </c>
      <c r="F69" s="183">
        <v>7.4999999999999997E-2</v>
      </c>
    </row>
    <row r="70" spans="1:6" x14ac:dyDescent="0.25">
      <c r="A70" s="182">
        <v>44652</v>
      </c>
      <c r="B70" s="89">
        <v>1573221</v>
      </c>
      <c r="C70" s="89">
        <v>118922</v>
      </c>
      <c r="D70" s="90">
        <f t="shared" ref="D70:D101" si="4">B70+C70</f>
        <v>1692143</v>
      </c>
      <c r="E70" s="130">
        <f t="shared" ref="E70:E101" si="5">C70/D70</f>
        <v>7.0278930326810443E-2</v>
      </c>
      <c r="F70" s="183">
        <v>7.0000000000000007E-2</v>
      </c>
    </row>
    <row r="71" spans="1:6" x14ac:dyDescent="0.25">
      <c r="A71" s="182">
        <v>44682</v>
      </c>
      <c r="B71" s="89">
        <v>1592190</v>
      </c>
      <c r="C71" s="89">
        <v>109838</v>
      </c>
      <c r="D71" s="90">
        <f t="shared" si="4"/>
        <v>1702028</v>
      </c>
      <c r="E71" s="130">
        <f t="shared" si="5"/>
        <v>6.453360344248156E-2</v>
      </c>
      <c r="F71" s="183">
        <v>6.5000000000000002E-2</v>
      </c>
    </row>
    <row r="72" spans="1:6" x14ac:dyDescent="0.25">
      <c r="A72" s="182">
        <v>44713</v>
      </c>
      <c r="B72" s="89">
        <v>1617624</v>
      </c>
      <c r="C72" s="89">
        <v>105798</v>
      </c>
      <c r="D72" s="90">
        <f t="shared" si="4"/>
        <v>1723422</v>
      </c>
      <c r="E72" s="130">
        <f t="shared" si="5"/>
        <v>6.1388330890518976E-2</v>
      </c>
      <c r="F72" s="183">
        <v>6.0999999999999999E-2</v>
      </c>
    </row>
    <row r="73" spans="1:6" x14ac:dyDescent="0.25">
      <c r="A73" s="182">
        <v>44743</v>
      </c>
      <c r="B73" s="89">
        <v>1635034</v>
      </c>
      <c r="C73" s="89">
        <v>109571</v>
      </c>
      <c r="D73" s="90">
        <f t="shared" si="4"/>
        <v>1744605</v>
      </c>
      <c r="E73" s="130">
        <f t="shared" si="5"/>
        <v>6.2805620756560945E-2</v>
      </c>
      <c r="F73" s="183">
        <v>6.3E-2</v>
      </c>
    </row>
    <row r="74" spans="1:6" x14ac:dyDescent="0.25">
      <c r="A74" s="182">
        <v>44774</v>
      </c>
      <c r="B74" s="89">
        <v>1632071</v>
      </c>
      <c r="C74" s="89">
        <v>110420</v>
      </c>
      <c r="D74" s="90">
        <f t="shared" si="4"/>
        <v>1742491</v>
      </c>
      <c r="E74" s="130">
        <f t="shared" si="5"/>
        <v>6.3369050399686419E-2</v>
      </c>
      <c r="F74" s="183">
        <v>6.3E-2</v>
      </c>
    </row>
    <row r="75" spans="1:6" x14ac:dyDescent="0.25">
      <c r="A75" s="182">
        <v>44805</v>
      </c>
      <c r="B75" s="89">
        <v>1621308</v>
      </c>
      <c r="C75" s="89">
        <v>105796</v>
      </c>
      <c r="D75" s="90">
        <f t="shared" si="4"/>
        <v>1727104</v>
      </c>
      <c r="E75" s="130">
        <f t="shared" si="5"/>
        <v>6.1256299562736233E-2</v>
      </c>
      <c r="F75" s="183">
        <v>6.0999999999999999E-2</v>
      </c>
    </row>
    <row r="76" spans="1:6" x14ac:dyDescent="0.25">
      <c r="A76" s="182">
        <v>44835</v>
      </c>
      <c r="B76" s="89">
        <v>1620411</v>
      </c>
      <c r="C76" s="89">
        <v>112127</v>
      </c>
      <c r="D76" s="90">
        <f t="shared" si="4"/>
        <v>1732538</v>
      </c>
      <c r="E76" s="130">
        <f t="shared" si="5"/>
        <v>6.4718349611956563E-2</v>
      </c>
      <c r="F76" s="183">
        <v>6.5000000000000002E-2</v>
      </c>
    </row>
    <row r="77" spans="1:6" x14ac:dyDescent="0.25">
      <c r="A77" s="182">
        <v>44866</v>
      </c>
      <c r="B77" s="89">
        <v>1609641</v>
      </c>
      <c r="C77" s="89">
        <v>116189</v>
      </c>
      <c r="D77" s="90">
        <f t="shared" si="4"/>
        <v>1725830</v>
      </c>
      <c r="E77" s="130">
        <f t="shared" si="5"/>
        <v>6.7323548669335917E-2</v>
      </c>
      <c r="F77" s="183">
        <v>6.7000000000000004E-2</v>
      </c>
    </row>
    <row r="78" spans="1:6" x14ac:dyDescent="0.25">
      <c r="A78" s="182">
        <v>44896</v>
      </c>
      <c r="B78" s="89">
        <v>1613807</v>
      </c>
      <c r="C78" s="89">
        <v>117816</v>
      </c>
      <c r="D78" s="90">
        <f t="shared" si="4"/>
        <v>1731623</v>
      </c>
      <c r="E78" s="130">
        <f t="shared" si="5"/>
        <v>6.8037904324440138E-2</v>
      </c>
      <c r="F78" s="183">
        <v>6.8000000000000005E-2</v>
      </c>
    </row>
    <row r="79" spans="1:6" x14ac:dyDescent="0.25">
      <c r="A79" s="182">
        <v>44927</v>
      </c>
      <c r="B79" s="89">
        <v>1586438</v>
      </c>
      <c r="C79" s="89">
        <v>122369</v>
      </c>
      <c r="D79" s="90">
        <f t="shared" si="4"/>
        <v>1708807</v>
      </c>
      <c r="E79" s="130">
        <f t="shared" si="5"/>
        <v>7.1610778747980317E-2</v>
      </c>
      <c r="F79" s="183">
        <v>7.1999999999999995E-2</v>
      </c>
    </row>
    <row r="80" spans="1:6" x14ac:dyDescent="0.25">
      <c r="A80" s="182">
        <v>44958</v>
      </c>
      <c r="B80" s="89">
        <v>1587266</v>
      </c>
      <c r="C80" s="89">
        <v>117985</v>
      </c>
      <c r="D80" s="90">
        <f t="shared" si="4"/>
        <v>1705251</v>
      </c>
      <c r="E80" s="130">
        <f t="shared" si="5"/>
        <v>6.9189227861470248E-2</v>
      </c>
      <c r="F80" s="183">
        <v>6.9000000000000006E-2</v>
      </c>
    </row>
    <row r="81" spans="1:6" x14ac:dyDescent="0.25">
      <c r="A81" s="182">
        <v>44986</v>
      </c>
      <c r="B81" s="89">
        <v>1597798</v>
      </c>
      <c r="C81" s="89">
        <v>111980</v>
      </c>
      <c r="D81" s="90">
        <f t="shared" si="4"/>
        <v>1709778</v>
      </c>
      <c r="E81" s="130">
        <f t="shared" si="5"/>
        <v>6.5493882831572287E-2</v>
      </c>
      <c r="F81" s="183">
        <v>6.5000000000000002E-2</v>
      </c>
    </row>
    <row r="82" spans="1:6" x14ac:dyDescent="0.25">
      <c r="A82" s="182">
        <v>45017</v>
      </c>
      <c r="B82" s="89">
        <v>1608454</v>
      </c>
      <c r="C82" s="89">
        <v>105350</v>
      </c>
      <c r="D82" s="90">
        <f t="shared" si="4"/>
        <v>1713804</v>
      </c>
      <c r="E82" s="130">
        <f t="shared" si="5"/>
        <v>6.1471440141346388E-2</v>
      </c>
      <c r="F82" s="183">
        <v>6.0999999999999999E-2</v>
      </c>
    </row>
    <row r="83" spans="1:6" x14ac:dyDescent="0.25">
      <c r="A83" s="182">
        <v>45047</v>
      </c>
      <c r="B83" s="89">
        <v>1635429</v>
      </c>
      <c r="C83" s="89">
        <v>97758</v>
      </c>
      <c r="D83" s="90">
        <f t="shared" si="4"/>
        <v>1733187</v>
      </c>
      <c r="E83" s="130">
        <f t="shared" si="5"/>
        <v>5.6403607919976319E-2</v>
      </c>
      <c r="F83" s="183">
        <v>5.6000000000000001E-2</v>
      </c>
    </row>
    <row r="84" spans="1:6" x14ac:dyDescent="0.25">
      <c r="A84" s="182">
        <v>45078</v>
      </c>
      <c r="B84" s="89">
        <v>1657680</v>
      </c>
      <c r="C84" s="89">
        <v>98709</v>
      </c>
      <c r="D84" s="90">
        <f t="shared" si="4"/>
        <v>1756389</v>
      </c>
      <c r="E84" s="130">
        <f t="shared" si="5"/>
        <v>5.6199964814172713E-2</v>
      </c>
      <c r="F84" s="183">
        <v>5.6000000000000001E-2</v>
      </c>
    </row>
    <row r="85" spans="1:6" x14ac:dyDescent="0.25">
      <c r="A85" s="182">
        <v>45108</v>
      </c>
      <c r="B85" s="89">
        <v>1683394</v>
      </c>
      <c r="C85" s="89">
        <v>103774</v>
      </c>
      <c r="D85" s="90">
        <f t="shared" si="4"/>
        <v>1787168</v>
      </c>
      <c r="E85" s="130">
        <f t="shared" si="5"/>
        <v>5.806616949273935E-2</v>
      </c>
      <c r="F85" s="183">
        <v>5.8000000000000003E-2</v>
      </c>
    </row>
    <row r="86" spans="1:6" x14ac:dyDescent="0.25">
      <c r="A86" s="182">
        <v>45139</v>
      </c>
      <c r="B86" s="89">
        <v>1677842</v>
      </c>
      <c r="C86" s="89">
        <v>107387</v>
      </c>
      <c r="D86" s="90">
        <f t="shared" si="4"/>
        <v>1785229</v>
      </c>
      <c r="E86" s="130">
        <f t="shared" si="5"/>
        <v>6.0153067197541606E-2</v>
      </c>
      <c r="F86" s="183">
        <v>0.06</v>
      </c>
    </row>
    <row r="87" spans="1:6" x14ac:dyDescent="0.25">
      <c r="A87" s="182">
        <v>45170</v>
      </c>
      <c r="B87" s="89">
        <v>1668370</v>
      </c>
      <c r="C87" s="89">
        <v>103617</v>
      </c>
      <c r="D87" s="90">
        <f t="shared" si="4"/>
        <v>1771987</v>
      </c>
      <c r="E87" s="130">
        <f t="shared" si="5"/>
        <v>5.847503395905275E-2</v>
      </c>
      <c r="F87" s="183">
        <v>5.8000000000000003E-2</v>
      </c>
    </row>
    <row r="88" spans="1:6" x14ac:dyDescent="0.25">
      <c r="A88" s="182">
        <v>45200</v>
      </c>
      <c r="B88" s="89">
        <v>1667104</v>
      </c>
      <c r="C88" s="89">
        <v>109889</v>
      </c>
      <c r="D88" s="90">
        <f t="shared" si="4"/>
        <v>1776993</v>
      </c>
      <c r="E88" s="130">
        <f t="shared" si="5"/>
        <v>6.183986093361088E-2</v>
      </c>
      <c r="F88" s="183">
        <v>6.2E-2</v>
      </c>
    </row>
    <row r="89" spans="1:6" x14ac:dyDescent="0.25">
      <c r="A89" s="182">
        <v>45231</v>
      </c>
      <c r="B89" s="89">
        <v>1657239</v>
      </c>
      <c r="C89" s="89">
        <v>113250</v>
      </c>
      <c r="D89" s="90">
        <f t="shared" si="4"/>
        <v>1770489</v>
      </c>
      <c r="E89" s="130">
        <f t="shared" si="5"/>
        <v>6.3965379056294611E-2</v>
      </c>
      <c r="F89" s="183">
        <v>6.4000000000000001E-2</v>
      </c>
    </row>
    <row r="90" spans="1:6" x14ac:dyDescent="0.25">
      <c r="A90" s="182">
        <v>45261</v>
      </c>
      <c r="B90" s="89">
        <v>1653778</v>
      </c>
      <c r="C90" s="89">
        <v>114982</v>
      </c>
      <c r="D90" s="90">
        <f t="shared" si="4"/>
        <v>1768760</v>
      </c>
      <c r="E90" s="130">
        <f t="shared" si="5"/>
        <v>6.500712363463669E-2</v>
      </c>
      <c r="F90" s="183">
        <v>6.5000000000000002E-2</v>
      </c>
    </row>
    <row r="91" spans="1:6" x14ac:dyDescent="0.25">
      <c r="A91" s="182">
        <v>45292</v>
      </c>
      <c r="B91" s="89">
        <v>1636325</v>
      </c>
      <c r="C91" s="89">
        <v>119720</v>
      </c>
      <c r="D91" s="90">
        <f t="shared" si="4"/>
        <v>1756045</v>
      </c>
      <c r="E91" s="130">
        <f t="shared" si="5"/>
        <v>6.8175929432332319E-2</v>
      </c>
      <c r="F91" s="183">
        <v>6.8000000000000005E-2</v>
      </c>
    </row>
    <row r="92" spans="1:6" x14ac:dyDescent="0.25">
      <c r="A92" s="182">
        <v>45323</v>
      </c>
      <c r="B92" s="89">
        <v>1634215</v>
      </c>
      <c r="C92" s="89">
        <v>116434</v>
      </c>
      <c r="D92" s="90">
        <f t="shared" si="4"/>
        <v>1750649</v>
      </c>
      <c r="E92" s="130">
        <f t="shared" si="5"/>
        <v>6.6509048929854014E-2</v>
      </c>
      <c r="F92" s="183">
        <v>6.7000000000000004E-2</v>
      </c>
    </row>
    <row r="93" spans="1:6" x14ac:dyDescent="0.25">
      <c r="A93" s="182">
        <v>45352</v>
      </c>
      <c r="B93" s="89">
        <v>1646276</v>
      </c>
      <c r="C93" s="89">
        <v>109092</v>
      </c>
      <c r="D93" s="90">
        <f t="shared" si="4"/>
        <v>1755368</v>
      </c>
      <c r="E93" s="130">
        <f t="shared" si="5"/>
        <v>6.2147652230187631E-2</v>
      </c>
      <c r="F93" s="183">
        <v>6.2E-2</v>
      </c>
    </row>
    <row r="94" spans="1:6" x14ac:dyDescent="0.25">
      <c r="A94" s="182">
        <v>45383</v>
      </c>
      <c r="B94" s="89">
        <v>1654932</v>
      </c>
      <c r="C94" s="89">
        <v>98820</v>
      </c>
      <c r="D94" s="90">
        <f t="shared" si="4"/>
        <v>1753752</v>
      </c>
      <c r="E94" s="130">
        <f t="shared" si="5"/>
        <v>5.6347761827213884E-2</v>
      </c>
      <c r="F94" s="183">
        <v>5.6000000000000001E-2</v>
      </c>
    </row>
    <row r="95" spans="1:6" x14ac:dyDescent="0.25">
      <c r="A95" s="182">
        <v>45413</v>
      </c>
      <c r="B95" s="89">
        <v>1688586</v>
      </c>
      <c r="C95" s="89">
        <v>88327</v>
      </c>
      <c r="D95" s="90">
        <f t="shared" si="4"/>
        <v>1776913</v>
      </c>
      <c r="E95" s="130">
        <f t="shared" si="5"/>
        <v>4.9708117392354041E-2</v>
      </c>
      <c r="F95" s="183">
        <v>0.05</v>
      </c>
    </row>
    <row r="96" spans="1:6" x14ac:dyDescent="0.25">
      <c r="A96" s="182">
        <v>45444</v>
      </c>
      <c r="B96" s="89">
        <v>1722892</v>
      </c>
      <c r="C96" s="89">
        <v>84841</v>
      </c>
      <c r="D96" s="90">
        <f t="shared" si="4"/>
        <v>1807733</v>
      </c>
      <c r="E96" s="130">
        <f t="shared" si="5"/>
        <v>4.6932262673746623E-2</v>
      </c>
      <c r="F96" s="183">
        <v>4.7E-2</v>
      </c>
    </row>
    <row r="97" spans="1:6" x14ac:dyDescent="0.25">
      <c r="A97" s="182">
        <v>45474</v>
      </c>
      <c r="B97" s="89">
        <v>1739690</v>
      </c>
      <c r="C97" s="89">
        <v>87798</v>
      </c>
      <c r="D97" s="90">
        <f t="shared" si="4"/>
        <v>1827488</v>
      </c>
      <c r="E97" s="130">
        <f t="shared" si="5"/>
        <v>4.8042996725559894E-2</v>
      </c>
      <c r="F97" s="183">
        <v>4.8000000000000001E-2</v>
      </c>
    </row>
    <row r="98" spans="1:6" x14ac:dyDescent="0.25">
      <c r="A98" s="182">
        <v>45505</v>
      </c>
      <c r="B98" s="89">
        <v>1738838</v>
      </c>
      <c r="C98" s="89">
        <v>87986</v>
      </c>
      <c r="D98" s="90">
        <f t="shared" si="4"/>
        <v>1826824</v>
      </c>
      <c r="E98" s="130">
        <f t="shared" si="5"/>
        <v>4.8163369870332338E-2</v>
      </c>
      <c r="F98" s="183">
        <v>4.8000000000000001E-2</v>
      </c>
    </row>
    <row r="99" spans="1:6" x14ac:dyDescent="0.25">
      <c r="A99" s="182">
        <v>45536</v>
      </c>
      <c r="B99" s="89">
        <v>1729859</v>
      </c>
      <c r="C99" s="89">
        <v>82839</v>
      </c>
      <c r="D99" s="90">
        <f t="shared" si="4"/>
        <v>1812698</v>
      </c>
      <c r="E99" s="130">
        <f t="shared" si="5"/>
        <v>4.5699283609293991E-2</v>
      </c>
      <c r="F99" s="183">
        <v>4.5999999999999999E-2</v>
      </c>
    </row>
    <row r="100" spans="1:6" x14ac:dyDescent="0.25">
      <c r="A100" s="182">
        <v>45566</v>
      </c>
      <c r="B100" s="89">
        <v>1731090</v>
      </c>
      <c r="C100" s="89">
        <v>86269</v>
      </c>
      <c r="D100" s="90">
        <f t="shared" si="4"/>
        <v>1817359</v>
      </c>
      <c r="E100" s="130">
        <f t="shared" si="5"/>
        <v>4.7469432291583555E-2</v>
      </c>
      <c r="F100" s="183">
        <v>4.7E-2</v>
      </c>
    </row>
    <row r="101" spans="1:6" x14ac:dyDescent="0.25">
      <c r="A101" s="182">
        <v>45597</v>
      </c>
      <c r="B101" s="89">
        <v>1712179</v>
      </c>
      <c r="C101" s="89">
        <v>89897</v>
      </c>
      <c r="D101" s="90">
        <f t="shared" si="4"/>
        <v>1802076</v>
      </c>
      <c r="E101" s="130">
        <f t="shared" si="5"/>
        <v>4.9885243463649705E-2</v>
      </c>
      <c r="F101" s="183">
        <v>0.05</v>
      </c>
    </row>
    <row r="102" spans="1:6" x14ac:dyDescent="0.25">
      <c r="A102" s="182">
        <v>45627</v>
      </c>
      <c r="B102" s="89">
        <v>1710783</v>
      </c>
      <c r="C102" s="89">
        <v>91563</v>
      </c>
      <c r="D102" s="90">
        <f t="shared" ref="D102:D133" si="6">B102+C102</f>
        <v>1802346</v>
      </c>
      <c r="E102" s="130">
        <f t="shared" ref="E102:E133" si="7">C102/D102</f>
        <v>5.0802121235323294E-2</v>
      </c>
      <c r="F102" s="183">
        <v>5.0999999999999997E-2</v>
      </c>
    </row>
    <row r="103" spans="1:6" x14ac:dyDescent="0.25">
      <c r="A103" s="182">
        <v>45658</v>
      </c>
      <c r="B103" s="89">
        <v>1693981</v>
      </c>
      <c r="C103" s="89">
        <v>97341</v>
      </c>
      <c r="D103" s="90">
        <f t="shared" si="6"/>
        <v>1791322</v>
      </c>
      <c r="E103" s="130">
        <f t="shared" si="7"/>
        <v>5.4340314025060822E-2</v>
      </c>
      <c r="F103" s="183">
        <v>5.3999999999999999E-2</v>
      </c>
    </row>
    <row r="104" spans="1:6" x14ac:dyDescent="0.25">
      <c r="A104" s="182">
        <v>45689</v>
      </c>
      <c r="B104" s="89">
        <v>1693795</v>
      </c>
      <c r="C104" s="89">
        <v>96313</v>
      </c>
      <c r="D104" s="90">
        <f t="shared" si="6"/>
        <v>1790108</v>
      </c>
      <c r="E104" s="130">
        <f t="shared" si="7"/>
        <v>5.3802899042962773E-2</v>
      </c>
      <c r="F104" s="183">
        <v>5.3999999999999999E-2</v>
      </c>
    </row>
    <row r="105" spans="1:6" x14ac:dyDescent="0.25">
      <c r="A105" s="182">
        <v>45717</v>
      </c>
      <c r="B105" s="89">
        <v>1699426</v>
      </c>
      <c r="C105" s="89">
        <v>90729</v>
      </c>
      <c r="D105" s="90">
        <f t="shared" si="6"/>
        <v>1790155</v>
      </c>
      <c r="E105" s="130">
        <f t="shared" si="7"/>
        <v>5.0682203496345286E-2</v>
      </c>
      <c r="F105" s="183">
        <v>5.0999999999999997E-2</v>
      </c>
    </row>
    <row r="106" spans="1:6" x14ac:dyDescent="0.25">
      <c r="A106" s="182">
        <v>45748</v>
      </c>
      <c r="B106" s="89">
        <v>1701966</v>
      </c>
      <c r="C106" s="89">
        <v>81497</v>
      </c>
      <c r="D106" s="90">
        <f t="shared" si="6"/>
        <v>1783463</v>
      </c>
      <c r="E106" s="130">
        <f t="shared" si="7"/>
        <v>4.569592977258289E-2</v>
      </c>
      <c r="F106" s="183">
        <v>4.5999999999999999E-2</v>
      </c>
    </row>
    <row r="107" spans="1:6" x14ac:dyDescent="0.25">
      <c r="A107" s="182">
        <v>45778</v>
      </c>
      <c r="B107" s="89">
        <v>1731610</v>
      </c>
      <c r="C107" s="89">
        <v>73231</v>
      </c>
      <c r="D107" s="90">
        <f t="shared" si="6"/>
        <v>1804841</v>
      </c>
      <c r="E107" s="130">
        <f t="shared" si="7"/>
        <v>4.0574765311736601E-2</v>
      </c>
      <c r="F107" s="183">
        <v>4.1000000000000002E-2</v>
      </c>
    </row>
    <row r="108" spans="1:6" x14ac:dyDescent="0.25">
      <c r="A108" s="182">
        <v>45809</v>
      </c>
      <c r="B108" s="89">
        <v>1751143</v>
      </c>
      <c r="C108" s="89">
        <v>70036</v>
      </c>
      <c r="D108" s="90">
        <f t="shared" si="6"/>
        <v>1821179</v>
      </c>
      <c r="E108" s="130">
        <f t="shared" si="7"/>
        <v>3.8456406536644665E-2</v>
      </c>
      <c r="F108" s="183">
        <v>3.7999999999999999E-2</v>
      </c>
    </row>
    <row r="109" spans="1:6" x14ac:dyDescent="0.25">
      <c r="A109" s="182">
        <v>45839</v>
      </c>
      <c r="B109" s="89">
        <v>1770943</v>
      </c>
      <c r="C109" s="89">
        <v>73183</v>
      </c>
      <c r="D109" s="90">
        <f t="shared" si="6"/>
        <v>1844126</v>
      </c>
      <c r="E109" s="130">
        <f t="shared" si="7"/>
        <v>3.9684381652880553E-2</v>
      </c>
      <c r="F109" s="183">
        <v>0.04</v>
      </c>
    </row>
    <row r="110" spans="1:6" x14ac:dyDescent="0.25">
      <c r="A110" s="182">
        <v>45870</v>
      </c>
      <c r="B110" s="89">
        <v>1768981</v>
      </c>
      <c r="C110" s="89">
        <v>75495</v>
      </c>
      <c r="D110" s="90">
        <f t="shared" si="6"/>
        <v>1844476</v>
      </c>
      <c r="E110" s="130">
        <f t="shared" si="7"/>
        <v>4.0930323842652327E-2</v>
      </c>
      <c r="F110" s="183">
        <v>4.1000000000000002E-2</v>
      </c>
    </row>
    <row r="111" spans="1:6" x14ac:dyDescent="0.25">
      <c r="A111" s="182">
        <v>45901</v>
      </c>
      <c r="B111" s="89">
        <v>1756388</v>
      </c>
      <c r="C111" s="89">
        <v>74559</v>
      </c>
      <c r="D111" s="90">
        <f t="shared" si="6"/>
        <v>1830947</v>
      </c>
      <c r="E111" s="130">
        <f t="shared" si="7"/>
        <v>4.0721550104945693E-2</v>
      </c>
      <c r="F111" s="183">
        <v>4.1000000000000002E-2</v>
      </c>
    </row>
    <row r="112" spans="1:6" x14ac:dyDescent="0.25">
      <c r="A112" s="182">
        <v>45931</v>
      </c>
      <c r="B112" s="89">
        <v>1754861</v>
      </c>
      <c r="C112" s="89">
        <v>77825</v>
      </c>
      <c r="D112" s="90">
        <f t="shared" si="6"/>
        <v>1832686</v>
      </c>
      <c r="E112" s="130">
        <f t="shared" si="7"/>
        <v>4.2464994003337177E-2</v>
      </c>
      <c r="F112" s="183">
        <v>4.2000000000000003E-2</v>
      </c>
    </row>
    <row r="113" spans="1:6" x14ac:dyDescent="0.25">
      <c r="A113" s="182">
        <v>45962</v>
      </c>
      <c r="B113" s="89">
        <v>1735230</v>
      </c>
      <c r="C113" s="89">
        <v>81112</v>
      </c>
      <c r="D113" s="90">
        <f t="shared" si="6"/>
        <v>1816342</v>
      </c>
      <c r="E113" s="130">
        <f t="shared" si="7"/>
        <v>4.4656788203983611E-2</v>
      </c>
      <c r="F113" s="183">
        <v>4.4999999999999998E-2</v>
      </c>
    </row>
    <row r="114" spans="1:6" x14ac:dyDescent="0.25">
      <c r="A114" s="182">
        <v>45992</v>
      </c>
      <c r="B114" s="89">
        <v>1717302</v>
      </c>
      <c r="C114" s="89">
        <v>82625</v>
      </c>
      <c r="D114" s="90">
        <f t="shared" si="6"/>
        <v>1799927</v>
      </c>
      <c r="E114" s="130">
        <f t="shared" si="7"/>
        <v>4.59046394659339E-2</v>
      </c>
      <c r="F114" s="183">
        <v>4.5999999999999999E-2</v>
      </c>
    </row>
    <row r="115" spans="1:6" x14ac:dyDescent="0.25">
      <c r="A115" s="182">
        <v>46023</v>
      </c>
      <c r="B115" s="89">
        <v>1703843</v>
      </c>
      <c r="C115" s="89">
        <v>87935</v>
      </c>
      <c r="D115" s="90">
        <f t="shared" si="6"/>
        <v>1791778</v>
      </c>
      <c r="E115" s="130">
        <f t="shared" si="7"/>
        <v>4.9076950381129802E-2</v>
      </c>
      <c r="F115" s="183">
        <v>4.9000000000000002E-2</v>
      </c>
    </row>
    <row r="116" spans="1:6" x14ac:dyDescent="0.25">
      <c r="A116" s="182">
        <v>46054</v>
      </c>
      <c r="B116" s="89">
        <v>1693935</v>
      </c>
      <c r="C116" s="89">
        <v>83992</v>
      </c>
      <c r="D116" s="90">
        <f t="shared" si="6"/>
        <v>1777927</v>
      </c>
      <c r="E116" s="130">
        <f t="shared" si="7"/>
        <v>4.7241534663684165E-2</v>
      </c>
      <c r="F116" s="183">
        <v>4.7E-2</v>
      </c>
    </row>
    <row r="117" spans="1:6" x14ac:dyDescent="0.25">
      <c r="A117" s="182">
        <v>46082</v>
      </c>
      <c r="B117" s="89">
        <v>1698257</v>
      </c>
      <c r="C117" s="89">
        <v>75931</v>
      </c>
      <c r="D117" s="90">
        <f t="shared" si="6"/>
        <v>1774188</v>
      </c>
      <c r="E117" s="130">
        <f t="shared" si="7"/>
        <v>4.2797606567060539E-2</v>
      </c>
      <c r="F117" s="183">
        <v>4.2999999999999997E-2</v>
      </c>
    </row>
    <row r="118" spans="1:6" x14ac:dyDescent="0.25">
      <c r="A118" s="182">
        <v>46113</v>
      </c>
      <c r="B118" s="89">
        <v>1702293</v>
      </c>
      <c r="C118" s="89">
        <v>67521</v>
      </c>
      <c r="D118" s="90">
        <f t="shared" si="6"/>
        <v>1769814</v>
      </c>
      <c r="E118" s="130">
        <f t="shared" si="7"/>
        <v>3.8151466764304046E-2</v>
      </c>
      <c r="F118" s="183">
        <v>3.7999999999999999E-2</v>
      </c>
    </row>
    <row r="119" spans="1:6" x14ac:dyDescent="0.25">
      <c r="A119" s="182">
        <v>46143</v>
      </c>
      <c r="B119" s="89">
        <v>1739878</v>
      </c>
      <c r="C119" s="89">
        <v>61298</v>
      </c>
      <c r="D119" s="90">
        <f t="shared" si="6"/>
        <v>1801176</v>
      </c>
      <c r="E119" s="130">
        <f t="shared" si="7"/>
        <v>3.4032210067200537E-2</v>
      </c>
      <c r="F119" s="183">
        <v>3.4000000000000002E-2</v>
      </c>
    </row>
    <row r="120" spans="1:6" x14ac:dyDescent="0.25">
      <c r="A120" s="182">
        <v>46174</v>
      </c>
      <c r="B120" s="89">
        <v>1755954</v>
      </c>
      <c r="C120" s="89">
        <v>59423</v>
      </c>
      <c r="D120" s="90">
        <f t="shared" si="6"/>
        <v>1815377</v>
      </c>
      <c r="E120" s="130">
        <f t="shared" si="7"/>
        <v>3.2733145787348851E-2</v>
      </c>
      <c r="F120" s="183">
        <v>3.3000000000000002E-2</v>
      </c>
    </row>
    <row r="121" spans="1:6" x14ac:dyDescent="0.25">
      <c r="A121" s="182">
        <v>46204</v>
      </c>
      <c r="B121" s="89">
        <v>1766371</v>
      </c>
      <c r="C121" s="89">
        <v>62064</v>
      </c>
      <c r="D121" s="90">
        <f t="shared" si="6"/>
        <v>1828435</v>
      </c>
      <c r="E121" s="130">
        <f t="shared" si="7"/>
        <v>3.394378252439928E-2</v>
      </c>
      <c r="F121" s="183">
        <v>3.4000000000000002E-2</v>
      </c>
    </row>
    <row r="122" spans="1:6" x14ac:dyDescent="0.25">
      <c r="A122" s="182">
        <v>46235</v>
      </c>
      <c r="B122" s="89">
        <v>1777224</v>
      </c>
      <c r="C122" s="89">
        <v>63196</v>
      </c>
      <c r="D122" s="90">
        <f t="shared" si="6"/>
        <v>1840420</v>
      </c>
      <c r="E122" s="130">
        <f t="shared" si="7"/>
        <v>3.4337814194586015E-2</v>
      </c>
      <c r="F122" s="183">
        <v>3.4000000000000002E-2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143"/>
  <sheetViews>
    <sheetView zoomScaleNormal="100" workbookViewId="0"/>
  </sheetViews>
  <sheetFormatPr defaultColWidth="8.85546875" defaultRowHeight="15" x14ac:dyDescent="0.25"/>
  <cols>
    <col min="1" max="1" width="11" customWidth="1"/>
    <col min="2" max="2" width="14" customWidth="1"/>
    <col min="3" max="3" width="16" customWidth="1"/>
    <col min="6" max="6" width="14" customWidth="1"/>
    <col min="8" max="8" width="4" customWidth="1"/>
    <col min="9" max="9" width="18" customWidth="1"/>
  </cols>
  <sheetData>
    <row r="1" spans="1:11" ht="16.5" customHeight="1" x14ac:dyDescent="0.25">
      <c r="A1" s="65" t="s">
        <v>1627</v>
      </c>
      <c r="K1" s="16" t="s">
        <v>140</v>
      </c>
    </row>
    <row r="2" spans="1:11" x14ac:dyDescent="0.25">
      <c r="A2" s="67" t="s">
        <v>1628</v>
      </c>
      <c r="K2" s="18" t="s">
        <v>141</v>
      </c>
    </row>
    <row r="3" spans="1:11" x14ac:dyDescent="0.25">
      <c r="A3" s="67" t="s">
        <v>1629</v>
      </c>
      <c r="K3" s="21" t="s">
        <v>495</v>
      </c>
    </row>
    <row r="4" spans="1:11" x14ac:dyDescent="0.25">
      <c r="I4" s="66" t="s">
        <v>1630</v>
      </c>
    </row>
    <row r="5" spans="1:11" ht="69.75" customHeight="1" x14ac:dyDescent="0.25">
      <c r="A5" s="69" t="s">
        <v>535</v>
      </c>
      <c r="B5" s="69" t="s">
        <v>1631</v>
      </c>
      <c r="C5" s="69" t="s">
        <v>1632</v>
      </c>
      <c r="D5" s="69" t="s">
        <v>1633</v>
      </c>
      <c r="E5" s="69" t="s">
        <v>1634</v>
      </c>
      <c r="F5" s="69" t="s">
        <v>1635</v>
      </c>
      <c r="G5" s="69" t="s">
        <v>1636</v>
      </c>
      <c r="I5" s="184">
        <v>742.49563120755602</v>
      </c>
    </row>
    <row r="6" spans="1:11" x14ac:dyDescent="0.25">
      <c r="A6" s="182">
        <v>42036</v>
      </c>
      <c r="B6" s="185">
        <v>730.24089189727295</v>
      </c>
      <c r="C6" s="186">
        <v>99.5</v>
      </c>
      <c r="D6" s="72">
        <f t="shared" ref="D6:D37" si="0">B6/$I$5*100</f>
        <v>98.349520347971264</v>
      </c>
      <c r="E6" s="72">
        <f t="shared" ref="E6:E37" si="1">D6/C6*100</f>
        <v>98.843739043187199</v>
      </c>
    </row>
    <row r="7" spans="1:11" x14ac:dyDescent="0.25">
      <c r="A7" s="182">
        <v>42064</v>
      </c>
      <c r="B7" s="185">
        <v>744.97312363129595</v>
      </c>
      <c r="C7" s="186">
        <v>100.5</v>
      </c>
      <c r="D7" s="72">
        <f t="shared" si="0"/>
        <v>100.33367097658348</v>
      </c>
      <c r="E7" s="72">
        <f t="shared" si="1"/>
        <v>99.834498484162665</v>
      </c>
    </row>
    <row r="8" spans="1:11" x14ac:dyDescent="0.25">
      <c r="A8" s="182">
        <v>42095</v>
      </c>
      <c r="B8" s="185">
        <v>742.58411307983295</v>
      </c>
      <c r="C8" s="186">
        <v>100.6</v>
      </c>
      <c r="D8" s="72">
        <f t="shared" si="0"/>
        <v>100.01191682059233</v>
      </c>
      <c r="E8" s="72">
        <f t="shared" si="1"/>
        <v>99.415424274942694</v>
      </c>
    </row>
    <row r="9" spans="1:11" x14ac:dyDescent="0.25">
      <c r="A9" s="182">
        <v>42125</v>
      </c>
      <c r="B9" s="185">
        <v>741.38960780410105</v>
      </c>
      <c r="C9" s="186">
        <v>101</v>
      </c>
      <c r="D9" s="72">
        <f t="shared" si="0"/>
        <v>99.851039742596697</v>
      </c>
      <c r="E9" s="72">
        <f t="shared" si="1"/>
        <v>98.862415586729398</v>
      </c>
    </row>
    <row r="10" spans="1:11" x14ac:dyDescent="0.25">
      <c r="A10" s="182">
        <v>42156</v>
      </c>
      <c r="B10" s="185">
        <v>748.95480788373504</v>
      </c>
      <c r="C10" s="186">
        <v>100.6</v>
      </c>
      <c r="D10" s="72">
        <f t="shared" si="0"/>
        <v>100.86992790323551</v>
      </c>
      <c r="E10" s="72">
        <f t="shared" si="1"/>
        <v>100.26831799526393</v>
      </c>
    </row>
    <row r="11" spans="1:11" x14ac:dyDescent="0.25">
      <c r="A11" s="182">
        <v>42186</v>
      </c>
      <c r="B11" s="185">
        <v>736.87703231800401</v>
      </c>
      <c r="C11" s="186">
        <v>99.8</v>
      </c>
      <c r="D11" s="72">
        <f t="shared" si="0"/>
        <v>99.243281892391181</v>
      </c>
      <c r="E11" s="72">
        <f t="shared" si="1"/>
        <v>99.442166224840861</v>
      </c>
    </row>
    <row r="12" spans="1:11" x14ac:dyDescent="0.25">
      <c r="A12" s="182">
        <v>42217</v>
      </c>
      <c r="B12" s="185">
        <v>739.92965691153995</v>
      </c>
      <c r="C12" s="186">
        <v>99.6</v>
      </c>
      <c r="D12" s="72">
        <f t="shared" si="0"/>
        <v>99.65441220282429</v>
      </c>
      <c r="E12" s="72">
        <f t="shared" si="1"/>
        <v>100.05463072572721</v>
      </c>
    </row>
    <row r="13" spans="1:11" x14ac:dyDescent="0.25">
      <c r="A13" s="182">
        <v>42248</v>
      </c>
      <c r="B13" s="185">
        <v>735.94797265910097</v>
      </c>
      <c r="C13" s="186">
        <v>100</v>
      </c>
      <c r="D13" s="72">
        <f t="shared" si="0"/>
        <v>99.118155276172288</v>
      </c>
      <c r="E13" s="72">
        <f t="shared" si="1"/>
        <v>99.118155276172288</v>
      </c>
    </row>
    <row r="14" spans="1:11" x14ac:dyDescent="0.25">
      <c r="A14" s="182">
        <v>42278</v>
      </c>
      <c r="B14" s="185">
        <v>747.22941137434498</v>
      </c>
      <c r="C14" s="186">
        <v>100.1</v>
      </c>
      <c r="D14" s="72">
        <f t="shared" si="0"/>
        <v>100.63754990168631</v>
      </c>
      <c r="E14" s="72">
        <f t="shared" si="1"/>
        <v>100.53701288879753</v>
      </c>
    </row>
    <row r="15" spans="1:11" x14ac:dyDescent="0.25">
      <c r="A15" s="182">
        <v>42309</v>
      </c>
      <c r="B15" s="185">
        <v>755.06005707080806</v>
      </c>
      <c r="C15" s="186">
        <v>99.8</v>
      </c>
      <c r="D15" s="72">
        <f t="shared" si="0"/>
        <v>101.69218852410187</v>
      </c>
      <c r="E15" s="72">
        <f t="shared" si="1"/>
        <v>101.895980485072</v>
      </c>
    </row>
    <row r="16" spans="1:11" x14ac:dyDescent="0.25">
      <c r="A16" s="182">
        <v>42339</v>
      </c>
      <c r="B16" s="185">
        <v>749.61842192580798</v>
      </c>
      <c r="C16" s="186">
        <v>99.2</v>
      </c>
      <c r="D16" s="72">
        <f t="shared" si="0"/>
        <v>100.95930405767746</v>
      </c>
      <c r="E16" s="72">
        <f t="shared" si="1"/>
        <v>101.77349199362646</v>
      </c>
    </row>
    <row r="17" spans="1:7" x14ac:dyDescent="0.25">
      <c r="A17" s="182">
        <v>42370</v>
      </c>
      <c r="B17" s="185">
        <v>749.35297630897901</v>
      </c>
      <c r="C17" s="186">
        <v>98.5</v>
      </c>
      <c r="D17" s="72">
        <f t="shared" si="0"/>
        <v>100.9235535959007</v>
      </c>
      <c r="E17" s="72">
        <f t="shared" si="1"/>
        <v>102.46046050345248</v>
      </c>
    </row>
    <row r="18" spans="1:7" x14ac:dyDescent="0.25">
      <c r="A18" s="182">
        <v>42401</v>
      </c>
      <c r="B18" s="185">
        <v>750.14931315946603</v>
      </c>
      <c r="C18" s="186">
        <v>98.2</v>
      </c>
      <c r="D18" s="72">
        <f t="shared" si="0"/>
        <v>101.030804981231</v>
      </c>
      <c r="E18" s="72">
        <f t="shared" si="1"/>
        <v>102.88269346357535</v>
      </c>
      <c r="F18" s="130">
        <f t="shared" ref="F18:F49" si="2">B18/B6-1</f>
        <v>2.7262813522354268E-2</v>
      </c>
      <c r="G18" s="130">
        <f t="shared" ref="G18:G49" si="3">E18/E6-1</f>
        <v>4.0862015738027058E-2</v>
      </c>
    </row>
    <row r="19" spans="1:7" x14ac:dyDescent="0.25">
      <c r="A19" s="182">
        <v>42430</v>
      </c>
      <c r="B19" s="185">
        <v>759.43990974848998</v>
      </c>
      <c r="C19" s="186">
        <v>98.8</v>
      </c>
      <c r="D19" s="72">
        <f t="shared" si="0"/>
        <v>102.28207114341895</v>
      </c>
      <c r="E19" s="72">
        <f t="shared" si="1"/>
        <v>103.52436350548477</v>
      </c>
      <c r="F19" s="130">
        <f t="shared" si="2"/>
        <v>1.9419205415998286E-2</v>
      </c>
      <c r="G19" s="130">
        <f t="shared" si="3"/>
        <v>3.6959819274370975E-2</v>
      </c>
    </row>
    <row r="20" spans="1:7" x14ac:dyDescent="0.25">
      <c r="A20" s="182">
        <v>42461</v>
      </c>
      <c r="B20" s="185">
        <v>747.62757979958894</v>
      </c>
      <c r="C20" s="186">
        <v>98.9</v>
      </c>
      <c r="D20" s="72">
        <f t="shared" si="0"/>
        <v>100.69117559435152</v>
      </c>
      <c r="E20" s="72">
        <f t="shared" si="1"/>
        <v>101.81109766870729</v>
      </c>
      <c r="F20" s="130">
        <f t="shared" si="2"/>
        <v>6.7917783735480519E-3</v>
      </c>
      <c r="G20" s="130">
        <f t="shared" si="3"/>
        <v>2.4097602673194274E-2</v>
      </c>
    </row>
    <row r="21" spans="1:7" x14ac:dyDescent="0.25">
      <c r="A21" s="182">
        <v>42491</v>
      </c>
      <c r="B21" s="185">
        <v>757.31634481385595</v>
      </c>
      <c r="C21" s="186">
        <v>99.1</v>
      </c>
      <c r="D21" s="72">
        <f t="shared" si="0"/>
        <v>101.99606744920456</v>
      </c>
      <c r="E21" s="72">
        <f t="shared" si="1"/>
        <v>102.92236876811762</v>
      </c>
      <c r="F21" s="130">
        <f t="shared" si="2"/>
        <v>2.1482277121374516E-2</v>
      </c>
      <c r="G21" s="130">
        <f t="shared" si="3"/>
        <v>4.1066700194337669E-2</v>
      </c>
    </row>
    <row r="22" spans="1:7" x14ac:dyDescent="0.25">
      <c r="A22" s="182">
        <v>42522</v>
      </c>
      <c r="B22" s="185">
        <v>754.66188864556398</v>
      </c>
      <c r="C22" s="186">
        <v>99</v>
      </c>
      <c r="D22" s="72">
        <f t="shared" si="0"/>
        <v>101.63856283143664</v>
      </c>
      <c r="E22" s="72">
        <f t="shared" si="1"/>
        <v>102.66521498124914</v>
      </c>
      <c r="F22" s="130">
        <f t="shared" si="2"/>
        <v>7.6200602516391935E-3</v>
      </c>
      <c r="G22" s="130">
        <f t="shared" si="3"/>
        <v>2.3904828902170605E-2</v>
      </c>
    </row>
    <row r="23" spans="1:7" x14ac:dyDescent="0.25">
      <c r="A23" s="182">
        <v>42552</v>
      </c>
      <c r="B23" s="185">
        <v>742.45139027141795</v>
      </c>
      <c r="C23" s="186">
        <v>98.3</v>
      </c>
      <c r="D23" s="72">
        <f t="shared" si="0"/>
        <v>99.994041589703883</v>
      </c>
      <c r="E23" s="72">
        <f t="shared" si="1"/>
        <v>101.72333834150955</v>
      </c>
      <c r="F23" s="130">
        <f t="shared" si="2"/>
        <v>7.5648414985585166E-3</v>
      </c>
      <c r="G23" s="130">
        <f t="shared" si="3"/>
        <v>2.2939686485820454E-2</v>
      </c>
    </row>
    <row r="24" spans="1:7" x14ac:dyDescent="0.25">
      <c r="A24" s="182">
        <v>42583</v>
      </c>
      <c r="B24" s="185">
        <v>752.93649213617402</v>
      </c>
      <c r="C24" s="186">
        <v>98.1</v>
      </c>
      <c r="D24" s="72">
        <f t="shared" si="0"/>
        <v>101.40618482988748</v>
      </c>
      <c r="E24" s="72">
        <f t="shared" si="1"/>
        <v>103.370218990711</v>
      </c>
      <c r="F24" s="130">
        <f t="shared" si="2"/>
        <v>1.7578475336323951E-2</v>
      </c>
      <c r="G24" s="130">
        <f t="shared" si="3"/>
        <v>3.3137779240548948E-2</v>
      </c>
    </row>
    <row r="25" spans="1:7" x14ac:dyDescent="0.25">
      <c r="A25" s="182">
        <v>42614</v>
      </c>
      <c r="B25" s="185">
        <v>746.43307452385704</v>
      </c>
      <c r="C25" s="186">
        <v>99.1</v>
      </c>
      <c r="D25" s="72">
        <f t="shared" si="0"/>
        <v>100.53029851635588</v>
      </c>
      <c r="E25" s="72">
        <f t="shared" si="1"/>
        <v>101.44328810933996</v>
      </c>
      <c r="F25" s="130">
        <f t="shared" si="2"/>
        <v>1.4247069431921444E-2</v>
      </c>
      <c r="G25" s="130">
        <f t="shared" si="3"/>
        <v>2.345819317045561E-2</v>
      </c>
    </row>
    <row r="26" spans="1:7" x14ac:dyDescent="0.25">
      <c r="A26" s="182">
        <v>42644</v>
      </c>
      <c r="B26" s="185">
        <v>748.82208507532005</v>
      </c>
      <c r="C26" s="186">
        <v>99.5</v>
      </c>
      <c r="D26" s="72">
        <f t="shared" si="0"/>
        <v>100.85205267234704</v>
      </c>
      <c r="E26" s="72">
        <f t="shared" si="1"/>
        <v>101.35884690688144</v>
      </c>
      <c r="F26" s="130">
        <f t="shared" si="2"/>
        <v>2.1314387211361918E-3</v>
      </c>
      <c r="G26" s="130">
        <f t="shared" si="3"/>
        <v>8.1744423717156067E-3</v>
      </c>
    </row>
    <row r="27" spans="1:7" x14ac:dyDescent="0.25">
      <c r="A27" s="182">
        <v>42675</v>
      </c>
      <c r="B27" s="185">
        <v>770.455902846904</v>
      </c>
      <c r="C27" s="186">
        <v>99.6</v>
      </c>
      <c r="D27" s="72">
        <f t="shared" si="0"/>
        <v>103.76571530715606</v>
      </c>
      <c r="E27" s="72">
        <f t="shared" si="1"/>
        <v>104.1824450875061</v>
      </c>
      <c r="F27" s="130">
        <f t="shared" si="2"/>
        <v>2.0390226753382867E-2</v>
      </c>
      <c r="G27" s="130">
        <f t="shared" si="3"/>
        <v>2.2439203112325501E-2</v>
      </c>
    </row>
    <row r="28" spans="1:7" x14ac:dyDescent="0.25">
      <c r="A28" s="182">
        <v>42705</v>
      </c>
      <c r="B28" s="185">
        <v>774.83575552458694</v>
      </c>
      <c r="C28" s="186">
        <v>99.4</v>
      </c>
      <c r="D28" s="72">
        <f t="shared" si="0"/>
        <v>104.35559792647327</v>
      </c>
      <c r="E28" s="72">
        <f t="shared" si="1"/>
        <v>104.98551099242783</v>
      </c>
      <c r="F28" s="130">
        <f t="shared" si="2"/>
        <v>3.3640226628895098E-2</v>
      </c>
      <c r="G28" s="130">
        <f t="shared" si="3"/>
        <v>3.1560467621593702E-2</v>
      </c>
    </row>
    <row r="29" spans="1:7" x14ac:dyDescent="0.25">
      <c r="A29" s="182">
        <v>42736</v>
      </c>
      <c r="B29" s="185">
        <v>782.40095560422105</v>
      </c>
      <c r="C29" s="186">
        <v>99.3</v>
      </c>
      <c r="D29" s="72">
        <f t="shared" si="0"/>
        <v>105.37448608711206</v>
      </c>
      <c r="E29" s="72">
        <f t="shared" si="1"/>
        <v>106.1173072377765</v>
      </c>
      <c r="F29" s="130">
        <f t="shared" si="2"/>
        <v>4.41020191285868E-2</v>
      </c>
      <c r="G29" s="130">
        <f t="shared" si="3"/>
        <v>3.5690321089282939E-2</v>
      </c>
    </row>
    <row r="30" spans="1:7" x14ac:dyDescent="0.25">
      <c r="A30" s="182">
        <v>42767</v>
      </c>
      <c r="B30" s="185">
        <v>782.26823279580594</v>
      </c>
      <c r="C30" s="186">
        <v>99.5</v>
      </c>
      <c r="D30" s="72">
        <f t="shared" si="0"/>
        <v>105.35661085622361</v>
      </c>
      <c r="E30" s="72">
        <f t="shared" si="1"/>
        <v>105.88604106153127</v>
      </c>
      <c r="F30" s="130">
        <f t="shared" si="2"/>
        <v>4.2816702052371314E-2</v>
      </c>
      <c r="G30" s="130">
        <f t="shared" si="3"/>
        <v>2.9191961221536555E-2</v>
      </c>
    </row>
    <row r="31" spans="1:7" x14ac:dyDescent="0.25">
      <c r="A31" s="182">
        <v>42795</v>
      </c>
      <c r="B31" s="185">
        <v>799.25675227287797</v>
      </c>
      <c r="C31" s="186">
        <v>99.9</v>
      </c>
      <c r="D31" s="72">
        <f t="shared" si="0"/>
        <v>107.64464040993866</v>
      </c>
      <c r="E31" s="72">
        <f t="shared" si="1"/>
        <v>107.7523928027414</v>
      </c>
      <c r="F31" s="130">
        <f t="shared" si="2"/>
        <v>5.2429220552254741E-2</v>
      </c>
      <c r="G31" s="130">
        <f t="shared" si="3"/>
        <v>4.0840910816444032E-2</v>
      </c>
    </row>
    <row r="32" spans="1:7" x14ac:dyDescent="0.25">
      <c r="A32" s="182">
        <v>42826</v>
      </c>
      <c r="B32" s="185">
        <v>784.92268896409905</v>
      </c>
      <c r="C32" s="186">
        <v>100.3</v>
      </c>
      <c r="D32" s="72">
        <f t="shared" si="0"/>
        <v>105.71411547399165</v>
      </c>
      <c r="E32" s="72">
        <f t="shared" si="1"/>
        <v>105.39792170886506</v>
      </c>
      <c r="F32" s="130">
        <f t="shared" si="2"/>
        <v>4.9884608556719501E-2</v>
      </c>
      <c r="G32" s="130">
        <f t="shared" si="3"/>
        <v>3.5230187300693494E-2</v>
      </c>
    </row>
    <row r="33" spans="1:7" x14ac:dyDescent="0.25">
      <c r="A33" s="182">
        <v>42856</v>
      </c>
      <c r="B33" s="185">
        <v>799.65492069812206</v>
      </c>
      <c r="C33" s="186">
        <v>100.2</v>
      </c>
      <c r="D33" s="72">
        <f t="shared" si="0"/>
        <v>107.6982661026039</v>
      </c>
      <c r="E33" s="72">
        <f t="shared" si="1"/>
        <v>107.4832995035967</v>
      </c>
      <c r="F33" s="130">
        <f t="shared" si="2"/>
        <v>5.5906063792499738E-2</v>
      </c>
      <c r="G33" s="130">
        <f t="shared" si="3"/>
        <v>4.4314280657053118E-2</v>
      </c>
    </row>
    <row r="34" spans="1:7" x14ac:dyDescent="0.25">
      <c r="A34" s="182">
        <v>42887</v>
      </c>
      <c r="B34" s="185">
        <v>797.00046452982895</v>
      </c>
      <c r="C34" s="186">
        <v>99.7</v>
      </c>
      <c r="D34" s="72">
        <f t="shared" si="0"/>
        <v>107.34076148483582</v>
      </c>
      <c r="E34" s="72">
        <f t="shared" si="1"/>
        <v>107.663752743065</v>
      </c>
      <c r="F34" s="130">
        <f t="shared" si="2"/>
        <v>5.610270840661169E-2</v>
      </c>
      <c r="G34" s="130">
        <f t="shared" si="3"/>
        <v>4.8687744556214163E-2</v>
      </c>
    </row>
    <row r="35" spans="1:7" x14ac:dyDescent="0.25">
      <c r="A35" s="182">
        <v>42917</v>
      </c>
      <c r="B35" s="185">
        <v>783.72818368836704</v>
      </c>
      <c r="C35" s="186">
        <v>99</v>
      </c>
      <c r="D35" s="72">
        <f t="shared" si="0"/>
        <v>105.55323839599602</v>
      </c>
      <c r="E35" s="72">
        <f t="shared" si="1"/>
        <v>106.61943272322829</v>
      </c>
      <c r="F35" s="130">
        <f t="shared" si="2"/>
        <v>5.5595280657848134E-2</v>
      </c>
      <c r="G35" s="130">
        <f t="shared" si="3"/>
        <v>4.81314756430955E-2</v>
      </c>
    </row>
    <row r="36" spans="1:7" x14ac:dyDescent="0.25">
      <c r="A36" s="182">
        <v>42948</v>
      </c>
      <c r="B36" s="185">
        <v>798.72586103922004</v>
      </c>
      <c r="C36" s="186">
        <v>99</v>
      </c>
      <c r="D36" s="72">
        <f t="shared" si="0"/>
        <v>107.57313948638514</v>
      </c>
      <c r="E36" s="72">
        <f t="shared" si="1"/>
        <v>108.65973685493448</v>
      </c>
      <c r="F36" s="130">
        <f t="shared" si="2"/>
        <v>6.0814383923849746E-2</v>
      </c>
      <c r="G36" s="130">
        <f t="shared" si="3"/>
        <v>5.1170616797269419E-2</v>
      </c>
    </row>
    <row r="37" spans="1:7" x14ac:dyDescent="0.25">
      <c r="A37" s="182">
        <v>42979</v>
      </c>
      <c r="B37" s="185">
        <v>790.76249253434196</v>
      </c>
      <c r="C37" s="186">
        <v>100.5</v>
      </c>
      <c r="D37" s="72">
        <f t="shared" si="0"/>
        <v>106.50062563308114</v>
      </c>
      <c r="E37" s="72">
        <f t="shared" si="1"/>
        <v>105.97077177421008</v>
      </c>
      <c r="F37" s="130">
        <f t="shared" si="2"/>
        <v>5.9388335704124939E-2</v>
      </c>
      <c r="G37" s="130">
        <f t="shared" si="3"/>
        <v>4.4630687246554945E-2</v>
      </c>
    </row>
    <row r="38" spans="1:7" x14ac:dyDescent="0.25">
      <c r="A38" s="182">
        <v>43009</v>
      </c>
      <c r="B38" s="185">
        <v>798.19496980556096</v>
      </c>
      <c r="C38" s="186">
        <v>100.9</v>
      </c>
      <c r="D38" s="72">
        <f t="shared" ref="D38:D69" si="4">B38/$I$5*100</f>
        <v>107.50163856283146</v>
      </c>
      <c r="E38" s="72">
        <f t="shared" ref="E38:E69" si="5">D38/C38*100</f>
        <v>106.54275377882205</v>
      </c>
      <c r="F38" s="130">
        <f t="shared" si="2"/>
        <v>6.5934065934065922E-2</v>
      </c>
      <c r="G38" s="130">
        <f t="shared" si="3"/>
        <v>5.1144098715951936E-2</v>
      </c>
    </row>
    <row r="39" spans="1:7" x14ac:dyDescent="0.25">
      <c r="A39" s="182">
        <v>43040</v>
      </c>
      <c r="B39" s="185">
        <v>821.55418408653497</v>
      </c>
      <c r="C39" s="186">
        <v>101</v>
      </c>
      <c r="D39" s="72">
        <f t="shared" si="4"/>
        <v>110.64767919918967</v>
      </c>
      <c r="E39" s="72">
        <f t="shared" si="5"/>
        <v>109.55215762296007</v>
      </c>
      <c r="F39" s="130">
        <f t="shared" si="2"/>
        <v>6.6322136089577821E-2</v>
      </c>
      <c r="G39" s="130">
        <f t="shared" si="3"/>
        <v>5.1541433213088572E-2</v>
      </c>
    </row>
    <row r="40" spans="1:7" x14ac:dyDescent="0.25">
      <c r="A40" s="182">
        <v>43070</v>
      </c>
      <c r="B40" s="185">
        <v>792.75333466056099</v>
      </c>
      <c r="C40" s="186">
        <v>100.6</v>
      </c>
      <c r="D40" s="72">
        <f t="shared" si="4"/>
        <v>106.76875409640706</v>
      </c>
      <c r="E40" s="72">
        <f t="shared" si="5"/>
        <v>106.13196232247223</v>
      </c>
      <c r="F40" s="130">
        <f t="shared" si="2"/>
        <v>2.3124357656731265E-2</v>
      </c>
      <c r="G40" s="130">
        <f t="shared" si="3"/>
        <v>1.0920090965000684E-2</v>
      </c>
    </row>
    <row r="41" spans="1:7" x14ac:dyDescent="0.25">
      <c r="A41" s="182">
        <v>43101</v>
      </c>
      <c r="B41" s="185">
        <v>821.421461278121</v>
      </c>
      <c r="C41" s="186">
        <v>100.4</v>
      </c>
      <c r="D41" s="72">
        <f t="shared" si="4"/>
        <v>110.62980396830136</v>
      </c>
      <c r="E41" s="72">
        <f t="shared" si="5"/>
        <v>110.18904777719258</v>
      </c>
      <c r="F41" s="130">
        <f t="shared" si="2"/>
        <v>4.9872773536895565E-2</v>
      </c>
      <c r="G41" s="130">
        <f t="shared" si="3"/>
        <v>3.8370183388583001E-2</v>
      </c>
    </row>
    <row r="42" spans="1:7" x14ac:dyDescent="0.25">
      <c r="A42" s="182">
        <v>43132</v>
      </c>
      <c r="B42" s="185">
        <v>813.32536996482804</v>
      </c>
      <c r="C42" s="186">
        <v>100.3</v>
      </c>
      <c r="D42" s="72">
        <f t="shared" si="4"/>
        <v>109.53941488410892</v>
      </c>
      <c r="E42" s="72">
        <f t="shared" si="5"/>
        <v>109.2117795454725</v>
      </c>
      <c r="F42" s="130">
        <f t="shared" si="2"/>
        <v>3.9701391245333673E-2</v>
      </c>
      <c r="G42" s="130">
        <f t="shared" si="3"/>
        <v>3.1408658314164395E-2</v>
      </c>
    </row>
    <row r="43" spans="1:7" x14ac:dyDescent="0.25">
      <c r="A43" s="182">
        <v>43160</v>
      </c>
      <c r="B43" s="185">
        <v>829.91572101665702</v>
      </c>
      <c r="C43" s="186">
        <v>100.9</v>
      </c>
      <c r="D43" s="72">
        <f t="shared" si="4"/>
        <v>111.77381874515888</v>
      </c>
      <c r="E43" s="72">
        <f t="shared" si="5"/>
        <v>110.7768272994637</v>
      </c>
      <c r="F43" s="130">
        <f t="shared" si="2"/>
        <v>3.8359349053471048E-2</v>
      </c>
      <c r="G43" s="130">
        <f t="shared" si="3"/>
        <v>2.8068374335399104E-2</v>
      </c>
    </row>
    <row r="44" spans="1:7" x14ac:dyDescent="0.25">
      <c r="A44" s="182">
        <v>43191</v>
      </c>
      <c r="B44" s="185">
        <v>825.53586833897396</v>
      </c>
      <c r="C44" s="186">
        <v>101.7</v>
      </c>
      <c r="D44" s="72">
        <f t="shared" si="4"/>
        <v>111.18393612584165</v>
      </c>
      <c r="E44" s="72">
        <f t="shared" si="5"/>
        <v>109.32540425353162</v>
      </c>
      <c r="F44" s="130">
        <f t="shared" si="2"/>
        <v>5.1741630030435415E-2</v>
      </c>
      <c r="G44" s="130">
        <f t="shared" si="3"/>
        <v>3.7263377502976036E-2</v>
      </c>
    </row>
    <row r="45" spans="1:7" x14ac:dyDescent="0.25">
      <c r="A45" s="182">
        <v>43221</v>
      </c>
      <c r="B45" s="185">
        <v>843.05527904970495</v>
      </c>
      <c r="C45" s="186">
        <v>102.1</v>
      </c>
      <c r="D45" s="72">
        <f t="shared" si="4"/>
        <v>113.54346660311036</v>
      </c>
      <c r="E45" s="72">
        <f t="shared" si="5"/>
        <v>111.20809657503463</v>
      </c>
      <c r="F45" s="130">
        <f t="shared" si="2"/>
        <v>5.4273858921161988E-2</v>
      </c>
      <c r="G45" s="130">
        <f t="shared" si="3"/>
        <v>3.4654658804117666E-2</v>
      </c>
    </row>
    <row r="46" spans="1:7" x14ac:dyDescent="0.25">
      <c r="A46" s="182">
        <v>43252</v>
      </c>
      <c r="B46" s="185">
        <v>832.96834561019296</v>
      </c>
      <c r="C46" s="186">
        <v>102.1</v>
      </c>
      <c r="D46" s="72">
        <f t="shared" si="4"/>
        <v>112.184949055592</v>
      </c>
      <c r="E46" s="72">
        <f t="shared" si="5"/>
        <v>109.87752111223507</v>
      </c>
      <c r="F46" s="130">
        <f t="shared" si="2"/>
        <v>4.5129059117402726E-2</v>
      </c>
      <c r="G46" s="130">
        <f t="shared" si="3"/>
        <v>2.056187261513287E-2</v>
      </c>
    </row>
    <row r="47" spans="1:7" x14ac:dyDescent="0.25">
      <c r="A47" s="182">
        <v>43282</v>
      </c>
      <c r="B47" s="185">
        <v>823.67774902116901</v>
      </c>
      <c r="C47" s="186">
        <v>101.1</v>
      </c>
      <c r="D47" s="72">
        <f t="shared" si="4"/>
        <v>110.93368289340407</v>
      </c>
      <c r="E47" s="72">
        <f t="shared" si="5"/>
        <v>109.72668931098326</v>
      </c>
      <c r="F47" s="130">
        <f t="shared" si="2"/>
        <v>5.0973751058424499E-2</v>
      </c>
      <c r="G47" s="130">
        <f t="shared" si="3"/>
        <v>2.9143435754540592E-2</v>
      </c>
    </row>
    <row r="48" spans="1:7" x14ac:dyDescent="0.25">
      <c r="A48" s="182">
        <v>43313</v>
      </c>
      <c r="B48" s="185">
        <v>831.375671909218</v>
      </c>
      <c r="C48" s="186">
        <v>101.1</v>
      </c>
      <c r="D48" s="72">
        <f t="shared" si="4"/>
        <v>111.97044628493128</v>
      </c>
      <c r="E48" s="72">
        <f t="shared" si="5"/>
        <v>110.75217238865606</v>
      </c>
      <c r="F48" s="130">
        <f t="shared" si="2"/>
        <v>4.0877367896311023E-2</v>
      </c>
      <c r="G48" s="130">
        <f t="shared" si="3"/>
        <v>1.9256769750096936E-2</v>
      </c>
    </row>
    <row r="49" spans="1:7" x14ac:dyDescent="0.25">
      <c r="A49" s="182">
        <v>43344</v>
      </c>
      <c r="B49" s="185">
        <v>822.21779812860802</v>
      </c>
      <c r="C49" s="186">
        <v>101.9</v>
      </c>
      <c r="D49" s="72">
        <f t="shared" si="4"/>
        <v>110.73705535363165</v>
      </c>
      <c r="E49" s="72">
        <f t="shared" si="5"/>
        <v>108.67228199571308</v>
      </c>
      <c r="F49" s="130">
        <f t="shared" si="2"/>
        <v>3.9778449144007633E-2</v>
      </c>
      <c r="G49" s="130">
        <f t="shared" si="3"/>
        <v>2.5492974867249885E-2</v>
      </c>
    </row>
    <row r="50" spans="1:7" x14ac:dyDescent="0.25">
      <c r="A50" s="182">
        <v>43374</v>
      </c>
      <c r="B50" s="185">
        <v>833.631959652266</v>
      </c>
      <c r="C50" s="186">
        <v>102.5</v>
      </c>
      <c r="D50" s="72">
        <f t="shared" si="4"/>
        <v>112.27432521003398</v>
      </c>
      <c r="E50" s="72">
        <f t="shared" si="5"/>
        <v>109.53592703417949</v>
      </c>
      <c r="F50" s="130">
        <f t="shared" ref="F50:F81" si="6">B50/B38-1</f>
        <v>4.4396408380445562E-2</v>
      </c>
      <c r="G50" s="130">
        <f t="shared" ref="G50:G81" si="7">E50/E38-1</f>
        <v>2.8093635176458243E-2</v>
      </c>
    </row>
    <row r="51" spans="1:7" x14ac:dyDescent="0.25">
      <c r="A51" s="182">
        <v>43405</v>
      </c>
      <c r="B51" s="185">
        <v>831.77384033446106</v>
      </c>
      <c r="C51" s="186">
        <v>102.3</v>
      </c>
      <c r="D51" s="72">
        <f t="shared" si="4"/>
        <v>112.02407197759636</v>
      </c>
      <c r="E51" s="72">
        <f t="shared" si="5"/>
        <v>109.50544670341775</v>
      </c>
      <c r="F51" s="130">
        <f t="shared" si="6"/>
        <v>1.2439418416801074E-2</v>
      </c>
      <c r="G51" s="130">
        <f t="shared" si="7"/>
        <v>-4.2638064421407496E-4</v>
      </c>
    </row>
    <row r="52" spans="1:7" x14ac:dyDescent="0.25">
      <c r="A52" s="182">
        <v>43435</v>
      </c>
      <c r="B52" s="185">
        <v>831.11022629238801</v>
      </c>
      <c r="C52" s="186">
        <v>101.5</v>
      </c>
      <c r="D52" s="72">
        <f t="shared" si="4"/>
        <v>111.93469582315439</v>
      </c>
      <c r="E52" s="72">
        <f t="shared" si="5"/>
        <v>110.28048849571861</v>
      </c>
      <c r="F52" s="130">
        <f t="shared" si="6"/>
        <v>4.8384396450694922E-2</v>
      </c>
      <c r="G52" s="130">
        <f t="shared" si="7"/>
        <v>3.9088377171821787E-2</v>
      </c>
    </row>
    <row r="53" spans="1:7" x14ac:dyDescent="0.25">
      <c r="A53" s="182">
        <v>43466</v>
      </c>
      <c r="B53" s="185">
        <v>849.42597385360705</v>
      </c>
      <c r="C53" s="186">
        <v>100.6</v>
      </c>
      <c r="D53" s="72">
        <f t="shared" si="4"/>
        <v>114.40147768575353</v>
      </c>
      <c r="E53" s="72">
        <f t="shared" si="5"/>
        <v>113.71916270949656</v>
      </c>
      <c r="F53" s="130">
        <f t="shared" si="6"/>
        <v>3.4092745193084362E-2</v>
      </c>
      <c r="G53" s="130">
        <f t="shared" si="7"/>
        <v>3.2036894805026694E-2</v>
      </c>
    </row>
    <row r="54" spans="1:7" x14ac:dyDescent="0.25">
      <c r="A54" s="182">
        <v>43497</v>
      </c>
      <c r="B54" s="185">
        <v>845.31156679275296</v>
      </c>
      <c r="C54" s="186">
        <v>100.8</v>
      </c>
      <c r="D54" s="72">
        <f t="shared" si="4"/>
        <v>113.84734552821307</v>
      </c>
      <c r="E54" s="72">
        <f t="shared" si="5"/>
        <v>112.94379516687805</v>
      </c>
      <c r="F54" s="130">
        <f t="shared" si="6"/>
        <v>3.9327676240208831E-2</v>
      </c>
      <c r="G54" s="130">
        <f t="shared" si="7"/>
        <v>3.4172281020763418E-2</v>
      </c>
    </row>
    <row r="55" spans="1:7" x14ac:dyDescent="0.25">
      <c r="A55" s="182">
        <v>43525</v>
      </c>
      <c r="B55" s="185">
        <v>857.92023359214295</v>
      </c>
      <c r="C55" s="186">
        <v>101.9</v>
      </c>
      <c r="D55" s="72">
        <f t="shared" si="4"/>
        <v>115.54549246261105</v>
      </c>
      <c r="E55" s="72">
        <f t="shared" si="5"/>
        <v>113.39106227930426</v>
      </c>
      <c r="F55" s="130">
        <f t="shared" si="6"/>
        <v>3.3743802974572024E-2</v>
      </c>
      <c r="G55" s="130">
        <f t="shared" si="7"/>
        <v>2.3599114034684288E-2</v>
      </c>
    </row>
    <row r="56" spans="1:7" x14ac:dyDescent="0.25">
      <c r="A56" s="182">
        <v>43556</v>
      </c>
      <c r="B56" s="185">
        <v>853.93854933970397</v>
      </c>
      <c r="C56" s="186">
        <v>102.4</v>
      </c>
      <c r="D56" s="72">
        <f t="shared" si="4"/>
        <v>115.00923553595905</v>
      </c>
      <c r="E56" s="72">
        <f t="shared" si="5"/>
        <v>112.31370657808499</v>
      </c>
      <c r="F56" s="130">
        <f t="shared" si="6"/>
        <v>3.4405144694533707E-2</v>
      </c>
      <c r="G56" s="130">
        <f t="shared" si="7"/>
        <v>2.7334015775723364E-2</v>
      </c>
    </row>
    <row r="57" spans="1:7" x14ac:dyDescent="0.25">
      <c r="A57" s="182">
        <v>43586</v>
      </c>
      <c r="B57" s="185">
        <v>859.51290729311802</v>
      </c>
      <c r="C57" s="186">
        <v>103</v>
      </c>
      <c r="D57" s="72">
        <f t="shared" si="4"/>
        <v>115.75999523327178</v>
      </c>
      <c r="E57" s="72">
        <f t="shared" si="5"/>
        <v>112.38834488667162</v>
      </c>
      <c r="F57" s="130">
        <f t="shared" si="6"/>
        <v>1.9521410579344423E-2</v>
      </c>
      <c r="G57" s="130">
        <f t="shared" si="7"/>
        <v>1.0612971069427823E-2</v>
      </c>
    </row>
    <row r="58" spans="1:7" x14ac:dyDescent="0.25">
      <c r="A58" s="182">
        <v>43617</v>
      </c>
      <c r="B58" s="185">
        <v>858.716570442631</v>
      </c>
      <c r="C58" s="186">
        <v>102.7</v>
      </c>
      <c r="D58" s="72">
        <f t="shared" si="4"/>
        <v>115.65274384794148</v>
      </c>
      <c r="E58" s="72">
        <f t="shared" si="5"/>
        <v>112.61221406810272</v>
      </c>
      <c r="F58" s="130">
        <f t="shared" si="6"/>
        <v>3.0911408540472252E-2</v>
      </c>
      <c r="G58" s="130">
        <f t="shared" si="7"/>
        <v>2.4888557078697415E-2</v>
      </c>
    </row>
    <row r="59" spans="1:7" x14ac:dyDescent="0.25">
      <c r="A59" s="182">
        <v>43647</v>
      </c>
      <c r="B59" s="185">
        <v>852.08043002189902</v>
      </c>
      <c r="C59" s="186">
        <v>102.2</v>
      </c>
      <c r="D59" s="72">
        <f t="shared" si="4"/>
        <v>114.75898230352144</v>
      </c>
      <c r="E59" s="72">
        <f t="shared" si="5"/>
        <v>112.28863239092118</v>
      </c>
      <c r="F59" s="130">
        <f t="shared" si="6"/>
        <v>3.4482758620689724E-2</v>
      </c>
      <c r="G59" s="130">
        <f t="shared" si="7"/>
        <v>2.3348404075848483E-2</v>
      </c>
    </row>
    <row r="60" spans="1:7" x14ac:dyDescent="0.25">
      <c r="A60" s="182">
        <v>43678</v>
      </c>
      <c r="B60" s="185">
        <v>854.46944057336304</v>
      </c>
      <c r="C60" s="186">
        <v>101.9</v>
      </c>
      <c r="D60" s="72">
        <f t="shared" si="4"/>
        <v>115.08073645951274</v>
      </c>
      <c r="E60" s="72">
        <f t="shared" si="5"/>
        <v>112.93497199167098</v>
      </c>
      <c r="F60" s="130">
        <f t="shared" si="6"/>
        <v>2.7777777777777901E-2</v>
      </c>
      <c r="G60" s="130">
        <f t="shared" si="7"/>
        <v>1.9708864900229273E-2</v>
      </c>
    </row>
    <row r="61" spans="1:7" x14ac:dyDescent="0.25">
      <c r="A61" s="182">
        <v>43709</v>
      </c>
      <c r="B61" s="185">
        <v>851.81498440507005</v>
      </c>
      <c r="C61" s="186">
        <v>102.7</v>
      </c>
      <c r="D61" s="72">
        <f t="shared" si="4"/>
        <v>114.72323184174469</v>
      </c>
      <c r="E61" s="72">
        <f t="shared" si="5"/>
        <v>111.70713908641157</v>
      </c>
      <c r="F61" s="130">
        <f t="shared" si="6"/>
        <v>3.5996771589992482E-2</v>
      </c>
      <c r="G61" s="130">
        <f t="shared" si="7"/>
        <v>2.7926689630187518E-2</v>
      </c>
    </row>
    <row r="62" spans="1:7" x14ac:dyDescent="0.25">
      <c r="A62" s="182">
        <v>43739</v>
      </c>
      <c r="B62" s="185">
        <v>862.16736346141101</v>
      </c>
      <c r="C62" s="186">
        <v>103.2</v>
      </c>
      <c r="D62" s="72">
        <f t="shared" si="4"/>
        <v>116.11749985103981</v>
      </c>
      <c r="E62" s="72">
        <f t="shared" si="5"/>
        <v>112.51695721999981</v>
      </c>
      <c r="F62" s="130">
        <f t="shared" si="6"/>
        <v>3.4230218118134648E-2</v>
      </c>
      <c r="G62" s="130">
        <f t="shared" si="7"/>
        <v>2.7215090669658659E-2</v>
      </c>
    </row>
    <row r="63" spans="1:7" x14ac:dyDescent="0.25">
      <c r="A63" s="182">
        <v>43770</v>
      </c>
      <c r="B63" s="185">
        <v>867.47627579799598</v>
      </c>
      <c r="C63" s="186">
        <v>103</v>
      </c>
      <c r="D63" s="72">
        <f t="shared" si="4"/>
        <v>116.83250908657577</v>
      </c>
      <c r="E63" s="72">
        <f t="shared" si="5"/>
        <v>113.42962047240366</v>
      </c>
      <c r="F63" s="130">
        <f t="shared" si="6"/>
        <v>4.2923248763364397E-2</v>
      </c>
      <c r="G63" s="130">
        <f t="shared" si="7"/>
        <v>3.5835420859147371E-2</v>
      </c>
    </row>
    <row r="64" spans="1:7" x14ac:dyDescent="0.25">
      <c r="A64" s="182">
        <v>43800</v>
      </c>
      <c r="B64" s="185">
        <v>870.52890039153203</v>
      </c>
      <c r="C64" s="186">
        <v>102.9</v>
      </c>
      <c r="D64" s="72">
        <f t="shared" si="4"/>
        <v>117.24363939700891</v>
      </c>
      <c r="E64" s="72">
        <f t="shared" si="5"/>
        <v>113.93939688727784</v>
      </c>
      <c r="F64" s="130">
        <f t="shared" si="6"/>
        <v>4.74289364420315E-2</v>
      </c>
      <c r="G64" s="130">
        <f t="shared" si="7"/>
        <v>3.3178202612887953E-2</v>
      </c>
    </row>
    <row r="65" spans="1:7" x14ac:dyDescent="0.25">
      <c r="A65" s="182">
        <v>43831</v>
      </c>
      <c r="B65" s="185">
        <v>901.98420598579901</v>
      </c>
      <c r="C65" s="186">
        <v>102.6</v>
      </c>
      <c r="D65" s="72">
        <f t="shared" si="4"/>
        <v>121.48006911755954</v>
      </c>
      <c r="E65" s="72">
        <f t="shared" si="5"/>
        <v>118.40162682023347</v>
      </c>
      <c r="F65" s="130">
        <f t="shared" si="6"/>
        <v>6.1875000000000124E-2</v>
      </c>
      <c r="G65" s="130">
        <f t="shared" si="7"/>
        <v>4.1175682261208602E-2</v>
      </c>
    </row>
    <row r="66" spans="1:7" x14ac:dyDescent="0.25">
      <c r="A66" s="182">
        <v>43862</v>
      </c>
      <c r="B66" s="185">
        <v>901.05514632689597</v>
      </c>
      <c r="C66" s="186">
        <v>102.3</v>
      </c>
      <c r="D66" s="72">
        <f t="shared" si="4"/>
        <v>121.35494250134064</v>
      </c>
      <c r="E66" s="72">
        <f t="shared" si="5"/>
        <v>118.62653225937503</v>
      </c>
      <c r="F66" s="130">
        <f t="shared" si="6"/>
        <v>6.5944418276024708E-2</v>
      </c>
      <c r="G66" s="130">
        <f t="shared" si="7"/>
        <v>5.031473472359016E-2</v>
      </c>
    </row>
    <row r="67" spans="1:7" x14ac:dyDescent="0.25">
      <c r="A67" s="182">
        <v>43891</v>
      </c>
      <c r="B67" s="185">
        <v>890.96821288738499</v>
      </c>
      <c r="C67" s="186">
        <v>102.5</v>
      </c>
      <c r="D67" s="72">
        <f t="shared" si="4"/>
        <v>119.99642495382241</v>
      </c>
      <c r="E67" s="72">
        <f t="shared" si="5"/>
        <v>117.06968288177796</v>
      </c>
      <c r="F67" s="130">
        <f t="shared" si="6"/>
        <v>3.8521039603960583E-2</v>
      </c>
      <c r="G67" s="130">
        <f t="shared" si="7"/>
        <v>3.2441892055059318E-2</v>
      </c>
    </row>
    <row r="68" spans="1:7" x14ac:dyDescent="0.25">
      <c r="A68" s="182">
        <v>43922</v>
      </c>
      <c r="B68" s="185">
        <v>878.89043732165396</v>
      </c>
      <c r="C68" s="186">
        <v>102.3</v>
      </c>
      <c r="D68" s="72">
        <f t="shared" si="4"/>
        <v>118.36977894297809</v>
      </c>
      <c r="E68" s="72">
        <f t="shared" si="5"/>
        <v>115.70848381522785</v>
      </c>
      <c r="F68" s="130">
        <f t="shared" si="6"/>
        <v>2.9219769972024023E-2</v>
      </c>
      <c r="G68" s="130">
        <f t="shared" si="7"/>
        <v>3.0225849903570579E-2</v>
      </c>
    </row>
    <row r="69" spans="1:7" x14ac:dyDescent="0.25">
      <c r="A69" s="182">
        <v>43952</v>
      </c>
      <c r="B69" s="185">
        <v>883.270289999336</v>
      </c>
      <c r="C69" s="186">
        <v>102.4</v>
      </c>
      <c r="D69" s="72">
        <f t="shared" si="4"/>
        <v>118.95966156229518</v>
      </c>
      <c r="E69" s="72">
        <f t="shared" si="5"/>
        <v>116.17154449442889</v>
      </c>
      <c r="F69" s="130">
        <f t="shared" si="6"/>
        <v>2.7640518838789374E-2</v>
      </c>
      <c r="G69" s="130">
        <f t="shared" si="7"/>
        <v>3.366185000386035E-2</v>
      </c>
    </row>
    <row r="70" spans="1:7" x14ac:dyDescent="0.25">
      <c r="A70" s="182">
        <v>43983</v>
      </c>
      <c r="B70" s="185">
        <v>899.06430420067704</v>
      </c>
      <c r="C70" s="186">
        <v>102.5</v>
      </c>
      <c r="D70" s="72">
        <f t="shared" ref="D70:D101" si="8">B70/$I$5*100</f>
        <v>121.08681403801474</v>
      </c>
      <c r="E70" s="72">
        <f t="shared" ref="E70:E101" si="9">D70/C70*100</f>
        <v>118.13347711025828</v>
      </c>
      <c r="F70" s="130">
        <f t="shared" si="6"/>
        <v>4.6986089644512896E-2</v>
      </c>
      <c r="G70" s="130">
        <f t="shared" si="7"/>
        <v>4.9028989331624029E-2</v>
      </c>
    </row>
    <row r="71" spans="1:7" x14ac:dyDescent="0.25">
      <c r="A71" s="182">
        <v>44013</v>
      </c>
      <c r="B71" s="185">
        <v>892.16271816311598</v>
      </c>
      <c r="C71" s="186">
        <v>102</v>
      </c>
      <c r="D71" s="72">
        <f t="shared" si="8"/>
        <v>120.15730203181792</v>
      </c>
      <c r="E71" s="72">
        <f t="shared" si="9"/>
        <v>117.80127650178227</v>
      </c>
      <c r="F71" s="130">
        <f t="shared" si="6"/>
        <v>4.7040498442367573E-2</v>
      </c>
      <c r="G71" s="130">
        <f t="shared" si="7"/>
        <v>4.9093519027548549E-2</v>
      </c>
    </row>
    <row r="72" spans="1:7" x14ac:dyDescent="0.25">
      <c r="A72" s="182">
        <v>44044</v>
      </c>
      <c r="B72" s="185">
        <v>892.29544097153098</v>
      </c>
      <c r="C72" s="186">
        <v>101.8</v>
      </c>
      <c r="D72" s="72">
        <f t="shared" si="8"/>
        <v>120.17517726270637</v>
      </c>
      <c r="E72" s="72">
        <f t="shared" si="9"/>
        <v>118.05027236022237</v>
      </c>
      <c r="F72" s="130">
        <f t="shared" si="6"/>
        <v>4.426840633737128E-2</v>
      </c>
      <c r="G72" s="130">
        <f t="shared" si="7"/>
        <v>4.5294210272869728E-2</v>
      </c>
    </row>
    <row r="73" spans="1:7" x14ac:dyDescent="0.25">
      <c r="A73" s="182">
        <v>44075</v>
      </c>
      <c r="B73" s="185">
        <v>895.48078837348203</v>
      </c>
      <c r="C73" s="186">
        <v>102.7</v>
      </c>
      <c r="D73" s="72">
        <f t="shared" si="8"/>
        <v>120.60418280402794</v>
      </c>
      <c r="E73" s="72">
        <f t="shared" si="9"/>
        <v>117.43347887441864</v>
      </c>
      <c r="F73" s="130">
        <f t="shared" si="6"/>
        <v>5.1262075412901176E-2</v>
      </c>
      <c r="G73" s="130">
        <f t="shared" si="7"/>
        <v>5.1262075412901176E-2</v>
      </c>
    </row>
    <row r="74" spans="1:7" x14ac:dyDescent="0.25">
      <c r="A74" s="182">
        <v>44105</v>
      </c>
      <c r="B74" s="185">
        <v>896.67529364921404</v>
      </c>
      <c r="C74" s="186">
        <v>103.1</v>
      </c>
      <c r="D74" s="72">
        <f t="shared" si="8"/>
        <v>120.76505988202359</v>
      </c>
      <c r="E74" s="72">
        <f t="shared" si="9"/>
        <v>117.13390871195305</v>
      </c>
      <c r="F74" s="130">
        <f t="shared" si="6"/>
        <v>4.0024630541872108E-2</v>
      </c>
      <c r="G74" s="130">
        <f t="shared" si="7"/>
        <v>4.1033383820768599E-2</v>
      </c>
    </row>
    <row r="75" spans="1:7" x14ac:dyDescent="0.25">
      <c r="A75" s="182">
        <v>44136</v>
      </c>
      <c r="B75" s="185">
        <v>910.87663414957899</v>
      </c>
      <c r="C75" s="186">
        <v>102.8</v>
      </c>
      <c r="D75" s="72">
        <f t="shared" si="8"/>
        <v>122.67770958708229</v>
      </c>
      <c r="E75" s="72">
        <f t="shared" si="9"/>
        <v>119.33629337264816</v>
      </c>
      <c r="F75" s="130">
        <f t="shared" si="6"/>
        <v>5.0030599755202187E-2</v>
      </c>
      <c r="G75" s="130">
        <f t="shared" si="7"/>
        <v>5.2073460844220376E-2</v>
      </c>
    </row>
    <row r="76" spans="1:7" x14ac:dyDescent="0.25">
      <c r="A76" s="182">
        <v>44166</v>
      </c>
      <c r="B76" s="185">
        <v>928.92693609396804</v>
      </c>
      <c r="C76" s="186">
        <v>102.2</v>
      </c>
      <c r="D76" s="72">
        <f t="shared" si="8"/>
        <v>125.10874098790453</v>
      </c>
      <c r="E76" s="72">
        <f t="shared" si="9"/>
        <v>122.415597835523</v>
      </c>
      <c r="F76" s="130">
        <f t="shared" si="6"/>
        <v>6.7083396859277888E-2</v>
      </c>
      <c r="G76" s="130">
        <f t="shared" si="7"/>
        <v>7.4392187248724984E-2</v>
      </c>
    </row>
    <row r="77" spans="1:7" x14ac:dyDescent="0.25">
      <c r="A77" s="182">
        <v>44197</v>
      </c>
      <c r="B77" s="185">
        <v>926.27247992567504</v>
      </c>
      <c r="C77" s="186">
        <v>102.3</v>
      </c>
      <c r="D77" s="72">
        <f t="shared" si="8"/>
        <v>124.75123637013648</v>
      </c>
      <c r="E77" s="72">
        <f t="shared" si="9"/>
        <v>121.94646761499169</v>
      </c>
      <c r="F77" s="130">
        <f t="shared" si="6"/>
        <v>2.6927604473218958E-2</v>
      </c>
      <c r="G77" s="130">
        <f t="shared" si="7"/>
        <v>2.9939122374899929E-2</v>
      </c>
    </row>
    <row r="78" spans="1:7" x14ac:dyDescent="0.25">
      <c r="A78" s="182">
        <v>44228</v>
      </c>
      <c r="B78" s="185">
        <v>934.10312562213801</v>
      </c>
      <c r="C78" s="186">
        <v>102.6</v>
      </c>
      <c r="D78" s="72">
        <f t="shared" si="8"/>
        <v>125.80587499255202</v>
      </c>
      <c r="E78" s="72">
        <f t="shared" si="9"/>
        <v>122.61781188357897</v>
      </c>
      <c r="F78" s="130">
        <f t="shared" si="6"/>
        <v>3.6676977463544258E-2</v>
      </c>
      <c r="G78" s="130">
        <f t="shared" si="7"/>
        <v>3.3645758231194645E-2</v>
      </c>
    </row>
    <row r="79" spans="1:7" x14ac:dyDescent="0.25">
      <c r="A79" s="182">
        <v>44256</v>
      </c>
      <c r="B79" s="185">
        <v>947.37540646360105</v>
      </c>
      <c r="C79" s="186">
        <v>103.7</v>
      </c>
      <c r="D79" s="72">
        <f t="shared" si="8"/>
        <v>127.59339808139198</v>
      </c>
      <c r="E79" s="72">
        <f t="shared" si="9"/>
        <v>123.04088532438956</v>
      </c>
      <c r="F79" s="130">
        <f t="shared" si="6"/>
        <v>6.3309995531059204E-2</v>
      </c>
      <c r="G79" s="130">
        <f t="shared" si="7"/>
        <v>5.1005540423660234E-2</v>
      </c>
    </row>
    <row r="80" spans="1:7" x14ac:dyDescent="0.25">
      <c r="A80" s="182">
        <v>44287</v>
      </c>
      <c r="B80" s="185">
        <v>939.94292919238205</v>
      </c>
      <c r="C80" s="186">
        <v>104.4</v>
      </c>
      <c r="D80" s="72">
        <f t="shared" si="8"/>
        <v>126.59238515164164</v>
      </c>
      <c r="E80" s="72">
        <f t="shared" si="9"/>
        <v>121.25707390003988</v>
      </c>
      <c r="F80" s="130">
        <f t="shared" si="6"/>
        <v>6.9465418302627757E-2</v>
      </c>
      <c r="G80" s="130">
        <f t="shared" si="7"/>
        <v>4.7953182877000122E-2</v>
      </c>
    </row>
    <row r="81" spans="1:7" x14ac:dyDescent="0.25">
      <c r="A81" s="182">
        <v>44317</v>
      </c>
      <c r="B81" s="185">
        <v>942.86283097750299</v>
      </c>
      <c r="C81" s="186">
        <v>104.6</v>
      </c>
      <c r="D81" s="72">
        <f t="shared" si="8"/>
        <v>126.98564023118631</v>
      </c>
      <c r="E81" s="72">
        <f t="shared" si="9"/>
        <v>121.40118568947067</v>
      </c>
      <c r="F81" s="130">
        <f t="shared" si="6"/>
        <v>6.7468069120961704E-2</v>
      </c>
      <c r="G81" s="130">
        <f t="shared" si="7"/>
        <v>4.501654185455517E-2</v>
      </c>
    </row>
    <row r="82" spans="1:7" x14ac:dyDescent="0.25">
      <c r="A82" s="182">
        <v>44348</v>
      </c>
      <c r="B82" s="185">
        <v>952.28615037494205</v>
      </c>
      <c r="C82" s="186">
        <v>104.6</v>
      </c>
      <c r="D82" s="72">
        <f t="shared" si="8"/>
        <v>128.25478162426271</v>
      </c>
      <c r="E82" s="72">
        <f t="shared" si="9"/>
        <v>122.6145139811307</v>
      </c>
      <c r="F82" s="130">
        <f t="shared" ref="F82:F113" si="10">B82/B70-1</f>
        <v>5.9196929436079015E-2</v>
      </c>
      <c r="G82" s="130">
        <f t="shared" ref="G82:G113" si="11">E82/E70-1</f>
        <v>3.7931981521970304E-2</v>
      </c>
    </row>
    <row r="83" spans="1:7" x14ac:dyDescent="0.25">
      <c r="A83" s="182">
        <v>44378</v>
      </c>
      <c r="B83" s="185">
        <v>935.16490808945503</v>
      </c>
      <c r="C83" s="186">
        <v>104.8</v>
      </c>
      <c r="D83" s="72">
        <f t="shared" si="8"/>
        <v>125.94887683965921</v>
      </c>
      <c r="E83" s="72">
        <f t="shared" si="9"/>
        <v>120.18022599204123</v>
      </c>
      <c r="F83" s="130">
        <f t="shared" si="10"/>
        <v>4.8199940493900861E-2</v>
      </c>
      <c r="G83" s="130">
        <f t="shared" si="11"/>
        <v>2.0194598572307987E-2</v>
      </c>
    </row>
    <row r="84" spans="1:7" x14ac:dyDescent="0.25">
      <c r="A84" s="182">
        <v>44409</v>
      </c>
      <c r="B84" s="185">
        <v>944.72095029530794</v>
      </c>
      <c r="C84" s="186">
        <v>105</v>
      </c>
      <c r="D84" s="72">
        <f t="shared" si="8"/>
        <v>127.23589346362391</v>
      </c>
      <c r="E84" s="72">
        <f t="shared" si="9"/>
        <v>121.17704139392754</v>
      </c>
      <c r="F84" s="130">
        <f t="shared" si="10"/>
        <v>5.8753532649114648E-2</v>
      </c>
      <c r="G84" s="130">
        <f t="shared" si="11"/>
        <v>2.6486758320760639E-2</v>
      </c>
    </row>
    <row r="85" spans="1:7" x14ac:dyDescent="0.25">
      <c r="A85" s="182">
        <v>44440</v>
      </c>
      <c r="B85" s="185">
        <v>943.39372221116196</v>
      </c>
      <c r="C85" s="186">
        <v>106</v>
      </c>
      <c r="D85" s="72">
        <f t="shared" si="8"/>
        <v>127.05714115473997</v>
      </c>
      <c r="E85" s="72">
        <f t="shared" si="9"/>
        <v>119.86522750447166</v>
      </c>
      <c r="F85" s="130">
        <f t="shared" si="10"/>
        <v>5.3505261597747156E-2</v>
      </c>
      <c r="G85" s="130">
        <f t="shared" si="11"/>
        <v>2.0707456283854953E-2</v>
      </c>
    </row>
    <row r="86" spans="1:7" x14ac:dyDescent="0.25">
      <c r="A86" s="182">
        <v>44470</v>
      </c>
      <c r="B86" s="185">
        <v>947.64085208043002</v>
      </c>
      <c r="C86" s="186">
        <v>107</v>
      </c>
      <c r="D86" s="72">
        <f t="shared" si="8"/>
        <v>127.62914854316874</v>
      </c>
      <c r="E86" s="72">
        <f t="shared" si="9"/>
        <v>119.27957807772781</v>
      </c>
      <c r="F86" s="130">
        <f t="shared" si="10"/>
        <v>5.6838365896979992E-2</v>
      </c>
      <c r="G86" s="130">
        <f t="shared" si="11"/>
        <v>1.831808900914611E-2</v>
      </c>
    </row>
    <row r="87" spans="1:7" x14ac:dyDescent="0.25">
      <c r="A87" s="182">
        <v>44501</v>
      </c>
      <c r="B87" s="185">
        <v>973.25635410445295</v>
      </c>
      <c r="C87" s="186">
        <v>107.8</v>
      </c>
      <c r="D87" s="72">
        <f t="shared" si="8"/>
        <v>131.07906810462975</v>
      </c>
      <c r="E87" s="72">
        <f t="shared" si="9"/>
        <v>121.59468284288475</v>
      </c>
      <c r="F87" s="130">
        <f t="shared" si="10"/>
        <v>6.8483170625090795E-2</v>
      </c>
      <c r="G87" s="130">
        <f t="shared" si="11"/>
        <v>1.8924582006115909E-2</v>
      </c>
    </row>
    <row r="88" spans="1:7" x14ac:dyDescent="0.25">
      <c r="A88" s="182">
        <v>44531</v>
      </c>
      <c r="B88" s="185">
        <v>966.22204525847803</v>
      </c>
      <c r="C88" s="186">
        <v>107.8</v>
      </c>
      <c r="D88" s="72">
        <f t="shared" si="8"/>
        <v>130.13168086754465</v>
      </c>
      <c r="E88" s="72">
        <f t="shared" si="9"/>
        <v>120.71584496061656</v>
      </c>
      <c r="F88" s="130">
        <f t="shared" si="10"/>
        <v>4.0148592656093829E-2</v>
      </c>
      <c r="G88" s="130">
        <f t="shared" si="11"/>
        <v>-1.3885100468897904E-2</v>
      </c>
    </row>
    <row r="89" spans="1:7" x14ac:dyDescent="0.25">
      <c r="A89" s="182">
        <v>44562</v>
      </c>
      <c r="B89" s="185">
        <v>979.22888048311097</v>
      </c>
      <c r="C89" s="186">
        <v>108.1</v>
      </c>
      <c r="D89" s="72">
        <f t="shared" si="8"/>
        <v>131.88345349460769</v>
      </c>
      <c r="E89" s="72">
        <f t="shared" si="9"/>
        <v>122.00134458335587</v>
      </c>
      <c r="F89" s="130">
        <f t="shared" si="10"/>
        <v>5.7171514543631119E-2</v>
      </c>
      <c r="G89" s="130">
        <f t="shared" si="11"/>
        <v>4.5000867542510647E-4</v>
      </c>
    </row>
    <row r="90" spans="1:7" x14ac:dyDescent="0.25">
      <c r="A90" s="182">
        <v>44593</v>
      </c>
      <c r="B90" s="185">
        <v>989.05036830579297</v>
      </c>
      <c r="C90" s="186">
        <v>109.1</v>
      </c>
      <c r="D90" s="72">
        <f t="shared" si="8"/>
        <v>133.20622058034917</v>
      </c>
      <c r="E90" s="72">
        <f t="shared" si="9"/>
        <v>122.0955275713558</v>
      </c>
      <c r="F90" s="130">
        <f t="shared" si="10"/>
        <v>5.8823529411764497E-2</v>
      </c>
      <c r="G90" s="130">
        <f t="shared" si="11"/>
        <v>-4.2594489674880887E-3</v>
      </c>
    </row>
    <row r="91" spans="1:7" x14ac:dyDescent="0.25">
      <c r="A91" s="182">
        <v>44621</v>
      </c>
      <c r="B91" s="185">
        <v>1009.62240361006</v>
      </c>
      <c r="C91" s="186">
        <v>111.3</v>
      </c>
      <c r="D91" s="72">
        <f t="shared" si="8"/>
        <v>135.97688136805101</v>
      </c>
      <c r="E91" s="72">
        <f t="shared" si="9"/>
        <v>122.17150167839263</v>
      </c>
      <c r="F91" s="130">
        <f t="shared" si="10"/>
        <v>6.5704679181842973E-2</v>
      </c>
      <c r="G91" s="130">
        <f t="shared" si="11"/>
        <v>-7.0658110408167163E-3</v>
      </c>
    </row>
    <row r="92" spans="1:7" x14ac:dyDescent="0.25">
      <c r="A92" s="182">
        <v>44652</v>
      </c>
      <c r="B92" s="185">
        <v>1001.65903510518</v>
      </c>
      <c r="C92" s="186">
        <v>114.3</v>
      </c>
      <c r="D92" s="72">
        <f t="shared" si="8"/>
        <v>134.90436751474675</v>
      </c>
      <c r="E92" s="72">
        <f t="shared" si="9"/>
        <v>118.02656825437161</v>
      </c>
      <c r="F92" s="130">
        <f t="shared" si="10"/>
        <v>6.5659418243430689E-2</v>
      </c>
      <c r="G92" s="130">
        <f t="shared" si="11"/>
        <v>-2.664179121072463E-2</v>
      </c>
    </row>
    <row r="93" spans="1:7" x14ac:dyDescent="0.25">
      <c r="A93" s="182">
        <v>44682</v>
      </c>
      <c r="B93" s="185">
        <v>1020.6383967084701</v>
      </c>
      <c r="C93" s="186">
        <v>115.9</v>
      </c>
      <c r="D93" s="72">
        <f t="shared" si="8"/>
        <v>137.4605255317876</v>
      </c>
      <c r="E93" s="72">
        <f t="shared" si="9"/>
        <v>118.60269674873823</v>
      </c>
      <c r="F93" s="130">
        <f t="shared" si="10"/>
        <v>8.2488738738734746E-2</v>
      </c>
      <c r="G93" s="130">
        <f t="shared" si="11"/>
        <v>-2.3051578325525068E-2</v>
      </c>
    </row>
    <row r="94" spans="1:7" x14ac:dyDescent="0.25">
      <c r="A94" s="182">
        <v>44713</v>
      </c>
      <c r="B94" s="185">
        <v>1023.42557568518</v>
      </c>
      <c r="C94" s="186">
        <v>117.2</v>
      </c>
      <c r="D94" s="72">
        <f t="shared" si="8"/>
        <v>137.83590538044436</v>
      </c>
      <c r="E94" s="72">
        <f t="shared" si="9"/>
        <v>117.60742779901396</v>
      </c>
      <c r="F94" s="130">
        <f t="shared" si="10"/>
        <v>7.4703832752611499E-2</v>
      </c>
      <c r="G94" s="130">
        <f t="shared" si="11"/>
        <v>-4.08359990962186E-2</v>
      </c>
    </row>
    <row r="95" spans="1:7" x14ac:dyDescent="0.25">
      <c r="A95" s="182">
        <v>44743</v>
      </c>
      <c r="B95" s="185">
        <v>1005.50799654921</v>
      </c>
      <c r="C95" s="186">
        <v>117.7</v>
      </c>
      <c r="D95" s="72">
        <f t="shared" si="8"/>
        <v>135.42274921051109</v>
      </c>
      <c r="E95" s="72">
        <f t="shared" si="9"/>
        <v>115.05756092651748</v>
      </c>
      <c r="F95" s="130">
        <f t="shared" si="10"/>
        <v>7.5219982969063848E-2</v>
      </c>
      <c r="G95" s="130">
        <f t="shared" si="11"/>
        <v>-4.2624857985064768E-2</v>
      </c>
    </row>
    <row r="96" spans="1:7" x14ac:dyDescent="0.25">
      <c r="A96" s="182">
        <v>44774</v>
      </c>
      <c r="B96" s="185">
        <v>1019.17844581591</v>
      </c>
      <c r="C96" s="186">
        <v>117.9</v>
      </c>
      <c r="D96" s="72">
        <f t="shared" si="8"/>
        <v>137.26389799201533</v>
      </c>
      <c r="E96" s="72">
        <f t="shared" si="9"/>
        <v>116.42400168958042</v>
      </c>
      <c r="F96" s="130">
        <f t="shared" si="10"/>
        <v>7.8814273672376478E-2</v>
      </c>
      <c r="G96" s="130">
        <f t="shared" si="11"/>
        <v>-3.922392929941021E-2</v>
      </c>
    </row>
    <row r="97" spans="1:7" x14ac:dyDescent="0.25">
      <c r="A97" s="182">
        <v>44805</v>
      </c>
      <c r="B97" s="185">
        <v>1011.74596854469</v>
      </c>
      <c r="C97" s="186">
        <v>119.6</v>
      </c>
      <c r="D97" s="72">
        <f t="shared" si="8"/>
        <v>136.26288506226484</v>
      </c>
      <c r="E97" s="72">
        <f t="shared" si="9"/>
        <v>113.9321781457064</v>
      </c>
      <c r="F97" s="130">
        <f t="shared" si="10"/>
        <v>7.2453573438374663E-2</v>
      </c>
      <c r="G97" s="130">
        <f t="shared" si="11"/>
        <v>-4.9497669026189572E-2</v>
      </c>
    </row>
    <row r="98" spans="1:7" x14ac:dyDescent="0.25">
      <c r="A98" s="182">
        <v>44835</v>
      </c>
      <c r="B98" s="185">
        <v>1027.93815117128</v>
      </c>
      <c r="C98" s="186">
        <v>121.2</v>
      </c>
      <c r="D98" s="72">
        <f t="shared" si="8"/>
        <v>138.44366323065029</v>
      </c>
      <c r="E98" s="72">
        <f t="shared" si="9"/>
        <v>114.22744490977746</v>
      </c>
      <c r="F98" s="130">
        <f t="shared" si="10"/>
        <v>8.4733893557424222E-2</v>
      </c>
      <c r="G98" s="130">
        <f t="shared" si="11"/>
        <v>-4.2355391001284048E-2</v>
      </c>
    </row>
    <row r="99" spans="1:7" x14ac:dyDescent="0.25">
      <c r="A99" s="182">
        <v>44866</v>
      </c>
      <c r="B99" s="185">
        <v>1050.3683057933499</v>
      </c>
      <c r="C99" s="186">
        <v>122.3</v>
      </c>
      <c r="D99" s="72">
        <f t="shared" si="8"/>
        <v>141.46457725078946</v>
      </c>
      <c r="E99" s="72">
        <f t="shared" si="9"/>
        <v>115.67013675452939</v>
      </c>
      <c r="F99" s="130">
        <f t="shared" si="10"/>
        <v>7.923087413064156E-2</v>
      </c>
      <c r="G99" s="130">
        <f t="shared" si="11"/>
        <v>-4.8723726645272802E-2</v>
      </c>
    </row>
    <row r="100" spans="1:7" x14ac:dyDescent="0.25">
      <c r="A100" s="182">
        <v>44896</v>
      </c>
      <c r="B100" s="185">
        <v>1045.59028469042</v>
      </c>
      <c r="C100" s="186">
        <v>121.9</v>
      </c>
      <c r="D100" s="72">
        <f t="shared" si="8"/>
        <v>140.82106893880666</v>
      </c>
      <c r="E100" s="72">
        <f t="shared" si="9"/>
        <v>115.52179568400874</v>
      </c>
      <c r="F100" s="130">
        <f t="shared" si="10"/>
        <v>8.2142857142852632E-2</v>
      </c>
      <c r="G100" s="130">
        <f t="shared" si="11"/>
        <v>-4.3027071369979519E-2</v>
      </c>
    </row>
    <row r="101" spans="1:7" x14ac:dyDescent="0.25">
      <c r="A101" s="182">
        <v>44927</v>
      </c>
      <c r="B101" s="185">
        <v>1094</v>
      </c>
      <c r="C101" s="186">
        <v>121.9</v>
      </c>
      <c r="D101" s="72">
        <f t="shared" si="8"/>
        <v>147.34093427873449</v>
      </c>
      <c r="E101" s="72">
        <f t="shared" si="9"/>
        <v>120.87033164785437</v>
      </c>
      <c r="F101" s="130">
        <f t="shared" si="10"/>
        <v>0.11720561127676876</v>
      </c>
      <c r="G101" s="130">
        <f t="shared" si="11"/>
        <v>-9.2704956602240873E-3</v>
      </c>
    </row>
    <row r="102" spans="1:7" x14ac:dyDescent="0.25">
      <c r="A102" s="182">
        <v>44958</v>
      </c>
      <c r="B102" s="185">
        <v>1106</v>
      </c>
      <c r="C102" s="186">
        <v>122.1</v>
      </c>
      <c r="D102" s="72">
        <f t="shared" ref="D102:D133" si="12">B102/$I$5*100</f>
        <v>148.9571054042782</v>
      </c>
      <c r="E102" s="72">
        <f t="shared" ref="E102:E133" si="13">D102/C102*100</f>
        <v>121.99599132209518</v>
      </c>
      <c r="F102" s="130">
        <f t="shared" si="10"/>
        <v>0.11824436392914706</v>
      </c>
      <c r="G102" s="130">
        <f t="shared" si="11"/>
        <v>-8.1523255798576777E-4</v>
      </c>
    </row>
    <row r="103" spans="1:7" x14ac:dyDescent="0.25">
      <c r="A103" s="182">
        <v>44986</v>
      </c>
      <c r="B103" s="185">
        <v>1130</v>
      </c>
      <c r="C103" s="186">
        <v>123.2</v>
      </c>
      <c r="D103" s="72">
        <f t="shared" si="12"/>
        <v>152.18944765536563</v>
      </c>
      <c r="E103" s="72">
        <f t="shared" si="13"/>
        <v>123.53039582416041</v>
      </c>
      <c r="F103" s="130">
        <f t="shared" si="10"/>
        <v>0.1192303141843043</v>
      </c>
      <c r="G103" s="130">
        <f t="shared" si="11"/>
        <v>1.1122840655138688E-2</v>
      </c>
    </row>
    <row r="104" spans="1:7" x14ac:dyDescent="0.25">
      <c r="A104" s="182">
        <v>45017</v>
      </c>
      <c r="B104" s="185">
        <v>1122</v>
      </c>
      <c r="C104" s="186">
        <v>124.4</v>
      </c>
      <c r="D104" s="72">
        <f t="shared" si="12"/>
        <v>151.11200023833649</v>
      </c>
      <c r="E104" s="72">
        <f t="shared" si="13"/>
        <v>121.4726690018782</v>
      </c>
      <c r="F104" s="130">
        <f t="shared" si="10"/>
        <v>0.12014164568703101</v>
      </c>
      <c r="G104" s="130">
        <f t="shared" si="11"/>
        <v>2.9197669630447454E-2</v>
      </c>
    </row>
    <row r="105" spans="1:7" x14ac:dyDescent="0.25">
      <c r="A105" s="182">
        <v>45047</v>
      </c>
      <c r="B105" s="185">
        <v>1133</v>
      </c>
      <c r="C105" s="186">
        <v>125</v>
      </c>
      <c r="D105" s="72">
        <f t="shared" si="12"/>
        <v>152.59349043675155</v>
      </c>
      <c r="E105" s="72">
        <f t="shared" si="13"/>
        <v>122.07479234940124</v>
      </c>
      <c r="F105" s="130">
        <f t="shared" si="10"/>
        <v>0.11008953185956249</v>
      </c>
      <c r="G105" s="130">
        <f t="shared" si="11"/>
        <v>2.9275013940186279E-2</v>
      </c>
    </row>
    <row r="106" spans="1:7" x14ac:dyDescent="0.25">
      <c r="A106" s="182">
        <v>45078</v>
      </c>
      <c r="B106" s="185">
        <v>1150</v>
      </c>
      <c r="C106" s="186">
        <v>126.1</v>
      </c>
      <c r="D106" s="72">
        <f t="shared" si="12"/>
        <v>154.88306619793846</v>
      </c>
      <c r="E106" s="72">
        <f t="shared" si="13"/>
        <v>122.82558778583544</v>
      </c>
      <c r="F106" s="130">
        <f t="shared" si="10"/>
        <v>0.12367721436908474</v>
      </c>
      <c r="G106" s="130">
        <f t="shared" si="11"/>
        <v>4.4369306297040056E-2</v>
      </c>
    </row>
    <row r="107" spans="1:7" x14ac:dyDescent="0.25">
      <c r="A107" s="182">
        <v>45108</v>
      </c>
      <c r="B107" s="185">
        <v>1141</v>
      </c>
      <c r="C107" s="186">
        <v>126.4</v>
      </c>
      <c r="D107" s="72">
        <f t="shared" si="12"/>
        <v>153.67093785378069</v>
      </c>
      <c r="E107" s="72">
        <f t="shared" si="13"/>
        <v>121.57510906153534</v>
      </c>
      <c r="F107" s="130">
        <f t="shared" si="10"/>
        <v>0.13474980200633246</v>
      </c>
      <c r="G107" s="130">
        <f t="shared" si="11"/>
        <v>5.6645978608744763E-2</v>
      </c>
    </row>
    <row r="108" spans="1:7" x14ac:dyDescent="0.25">
      <c r="A108" s="182">
        <v>45139</v>
      </c>
      <c r="B108" s="185">
        <v>1163</v>
      </c>
      <c r="C108" s="186">
        <v>127</v>
      </c>
      <c r="D108" s="72">
        <f t="shared" si="12"/>
        <v>156.6339182506108</v>
      </c>
      <c r="E108" s="72">
        <f t="shared" si="13"/>
        <v>123.33379389811874</v>
      </c>
      <c r="F108" s="130">
        <f t="shared" si="10"/>
        <v>0.141115184268789</v>
      </c>
      <c r="G108" s="130">
        <f t="shared" si="11"/>
        <v>5.9350237994411081E-2</v>
      </c>
    </row>
    <row r="109" spans="1:7" x14ac:dyDescent="0.25">
      <c r="A109" s="182">
        <v>45170</v>
      </c>
      <c r="B109" s="185">
        <v>1156</v>
      </c>
      <c r="C109" s="186">
        <v>127.6</v>
      </c>
      <c r="D109" s="72">
        <f t="shared" si="12"/>
        <v>155.69115176071031</v>
      </c>
      <c r="E109" s="72">
        <f t="shared" si="13"/>
        <v>122.01500921685762</v>
      </c>
      <c r="F109" s="130">
        <f t="shared" si="10"/>
        <v>0.14257929948839543</v>
      </c>
      <c r="G109" s="130">
        <f t="shared" si="11"/>
        <v>7.0944233689749892E-2</v>
      </c>
    </row>
    <row r="110" spans="1:7" x14ac:dyDescent="0.25">
      <c r="A110" s="182">
        <v>45200</v>
      </c>
      <c r="B110" s="185">
        <v>1178</v>
      </c>
      <c r="C110" s="186">
        <v>128.19999999999999</v>
      </c>
      <c r="D110" s="72">
        <f t="shared" si="12"/>
        <v>158.65413215754046</v>
      </c>
      <c r="E110" s="72">
        <f t="shared" si="13"/>
        <v>123.75517328981316</v>
      </c>
      <c r="F110" s="130">
        <f t="shared" si="10"/>
        <v>0.14598334409296188</v>
      </c>
      <c r="G110" s="130">
        <f t="shared" si="11"/>
        <v>8.3410150577745812E-2</v>
      </c>
    </row>
    <row r="111" spans="1:7" x14ac:dyDescent="0.25">
      <c r="A111" s="182">
        <v>45231</v>
      </c>
      <c r="B111" s="185">
        <v>1208</v>
      </c>
      <c r="C111" s="186">
        <v>128.1</v>
      </c>
      <c r="D111" s="72">
        <f t="shared" si="12"/>
        <v>162.69455997139971</v>
      </c>
      <c r="E111" s="72">
        <f t="shared" si="13"/>
        <v>127.00590161701774</v>
      </c>
      <c r="F111" s="130">
        <f t="shared" si="10"/>
        <v>0.15007278241091804</v>
      </c>
      <c r="G111" s="130">
        <f t="shared" si="11"/>
        <v>9.8000790701446627E-2</v>
      </c>
    </row>
    <row r="112" spans="1:7" x14ac:dyDescent="0.25">
      <c r="A112" s="182">
        <v>45261</v>
      </c>
      <c r="B112" s="185">
        <v>1191</v>
      </c>
      <c r="C112" s="186">
        <v>127.4</v>
      </c>
      <c r="D112" s="72">
        <f t="shared" si="12"/>
        <v>160.40498421021277</v>
      </c>
      <c r="E112" s="72">
        <f t="shared" si="13"/>
        <v>125.90658101272587</v>
      </c>
      <c r="F112" s="130">
        <f t="shared" si="10"/>
        <v>0.13906949733435314</v>
      </c>
      <c r="G112" s="130">
        <f t="shared" si="11"/>
        <v>8.9894597527924835E-2</v>
      </c>
    </row>
    <row r="113" spans="1:7" x14ac:dyDescent="0.25">
      <c r="A113" s="182">
        <v>45292</v>
      </c>
      <c r="B113" s="185">
        <v>1239</v>
      </c>
      <c r="C113" s="186">
        <v>126.9</v>
      </c>
      <c r="D113" s="72">
        <f t="shared" si="12"/>
        <v>166.86966871238761</v>
      </c>
      <c r="E113" s="72">
        <f t="shared" si="13"/>
        <v>131.49698086082552</v>
      </c>
      <c r="F113" s="130">
        <f t="shared" si="10"/>
        <v>0.13254113345521024</v>
      </c>
      <c r="G113" s="130">
        <f t="shared" si="11"/>
        <v>8.791776334271173E-2</v>
      </c>
    </row>
    <row r="114" spans="1:7" x14ac:dyDescent="0.25">
      <c r="A114" s="182">
        <v>45323</v>
      </c>
      <c r="B114" s="185">
        <v>1248</v>
      </c>
      <c r="C114" s="186">
        <v>127.1</v>
      </c>
      <c r="D114" s="72">
        <f t="shared" si="12"/>
        <v>168.08179705654538</v>
      </c>
      <c r="E114" s="72">
        <f t="shared" si="13"/>
        <v>132.24374276675485</v>
      </c>
      <c r="F114" s="130">
        <f t="shared" ref="F114:F145" si="14">B114/B102-1</f>
        <v>0.12839059674502717</v>
      </c>
      <c r="G114" s="130">
        <f t="shared" ref="G114:G145" si="15">E114/E102-1</f>
        <v>8.4000722758204693E-2</v>
      </c>
    </row>
    <row r="115" spans="1:7" x14ac:dyDescent="0.25">
      <c r="A115" s="182">
        <v>45352</v>
      </c>
      <c r="B115" s="185">
        <v>1326</v>
      </c>
      <c r="C115" s="186">
        <v>128.19999999999999</v>
      </c>
      <c r="D115" s="72">
        <f t="shared" si="12"/>
        <v>178.58690937257947</v>
      </c>
      <c r="E115" s="72">
        <f t="shared" si="13"/>
        <v>139.30336144506981</v>
      </c>
      <c r="F115" s="130">
        <f t="shared" si="14"/>
        <v>0.17345132743362823</v>
      </c>
      <c r="G115" s="130">
        <f t="shared" si="15"/>
        <v>0.12768489500641977</v>
      </c>
    </row>
    <row r="116" spans="1:7" x14ac:dyDescent="0.25">
      <c r="A116" s="182">
        <v>45383</v>
      </c>
      <c r="B116" s="185">
        <v>1323</v>
      </c>
      <c r="C116" s="186">
        <v>129.1</v>
      </c>
      <c r="D116" s="72">
        <f t="shared" si="12"/>
        <v>178.18286659119354</v>
      </c>
      <c r="E116" s="72">
        <f t="shared" si="13"/>
        <v>138.01926149588965</v>
      </c>
      <c r="F116" s="130">
        <f t="shared" si="14"/>
        <v>0.17914438502673802</v>
      </c>
      <c r="G116" s="130">
        <f t="shared" si="15"/>
        <v>0.13621658789563273</v>
      </c>
    </row>
    <row r="117" spans="1:7" x14ac:dyDescent="0.25">
      <c r="A117" s="182">
        <v>45413</v>
      </c>
      <c r="B117" s="185">
        <v>1324</v>
      </c>
      <c r="C117" s="186">
        <v>129.1</v>
      </c>
      <c r="D117" s="72">
        <f t="shared" si="12"/>
        <v>178.31754751832219</v>
      </c>
      <c r="E117" s="72">
        <f t="shared" si="13"/>
        <v>138.12358444486614</v>
      </c>
      <c r="F117" s="130">
        <f t="shared" si="14"/>
        <v>0.16857899382171238</v>
      </c>
      <c r="G117" s="130">
        <f t="shared" si="15"/>
        <v>0.13146688015270347</v>
      </c>
    </row>
    <row r="118" spans="1:7" x14ac:dyDescent="0.25">
      <c r="A118" s="182">
        <v>45444</v>
      </c>
      <c r="B118" s="185">
        <v>1315</v>
      </c>
      <c r="C118" s="186">
        <v>129.19999999999999</v>
      </c>
      <c r="D118" s="72">
        <f t="shared" si="12"/>
        <v>177.10541917416441</v>
      </c>
      <c r="E118" s="72">
        <f t="shared" si="13"/>
        <v>137.07849781282076</v>
      </c>
      <c r="F118" s="130">
        <f t="shared" si="14"/>
        <v>0.14347826086956528</v>
      </c>
      <c r="G118" s="130">
        <f t="shared" si="15"/>
        <v>0.11604186296944397</v>
      </c>
    </row>
    <row r="119" spans="1:7" x14ac:dyDescent="0.25">
      <c r="A119" s="182">
        <v>45474</v>
      </c>
      <c r="B119" s="185">
        <v>1315</v>
      </c>
      <c r="C119" s="186">
        <v>129.19999999999999</v>
      </c>
      <c r="D119" s="72">
        <f t="shared" si="12"/>
        <v>177.10541917416441</v>
      </c>
      <c r="E119" s="72">
        <f t="shared" si="13"/>
        <v>137.07849781282076</v>
      </c>
      <c r="F119" s="130">
        <f t="shared" si="14"/>
        <v>0.1524978089395268</v>
      </c>
      <c r="G119" s="130">
        <f t="shared" si="15"/>
        <v>0.12752107623805098</v>
      </c>
    </row>
    <row r="120" spans="1:7" x14ac:dyDescent="0.25">
      <c r="A120" s="182">
        <v>45505</v>
      </c>
      <c r="B120" s="185">
        <v>1324</v>
      </c>
      <c r="C120" s="186">
        <v>129.19999999999999</v>
      </c>
      <c r="D120" s="72">
        <f t="shared" si="12"/>
        <v>178.31754751832219</v>
      </c>
      <c r="E120" s="72">
        <f t="shared" si="13"/>
        <v>138.01667764576021</v>
      </c>
      <c r="F120" s="130">
        <f t="shared" si="14"/>
        <v>0.13843508168529661</v>
      </c>
      <c r="G120" s="130">
        <f t="shared" si="15"/>
        <v>0.11904996419529934</v>
      </c>
    </row>
    <row r="121" spans="1:7" x14ac:dyDescent="0.25">
      <c r="A121" s="182">
        <v>45536</v>
      </c>
      <c r="B121" s="185">
        <v>1322</v>
      </c>
      <c r="C121" s="186">
        <v>129.69999999999999</v>
      </c>
      <c r="D121" s="72">
        <f t="shared" si="12"/>
        <v>178.0481856640649</v>
      </c>
      <c r="E121" s="72">
        <f t="shared" si="13"/>
        <v>137.27693574715875</v>
      </c>
      <c r="F121" s="130">
        <f t="shared" si="14"/>
        <v>0.14359861591695511</v>
      </c>
      <c r="G121" s="130">
        <f t="shared" si="15"/>
        <v>0.12508237001544664</v>
      </c>
    </row>
    <row r="122" spans="1:7" x14ac:dyDescent="0.25">
      <c r="A122" s="182">
        <v>45566</v>
      </c>
      <c r="B122" s="185">
        <v>1340</v>
      </c>
      <c r="C122" s="186">
        <v>131.1</v>
      </c>
      <c r="D122" s="72">
        <f t="shared" si="12"/>
        <v>180.47244235238048</v>
      </c>
      <c r="E122" s="72">
        <f t="shared" si="13"/>
        <v>137.66013909411174</v>
      </c>
      <c r="F122" s="130">
        <f t="shared" si="14"/>
        <v>0.13752122241086595</v>
      </c>
      <c r="G122" s="130">
        <f t="shared" si="15"/>
        <v>0.11235866295250196</v>
      </c>
    </row>
    <row r="123" spans="1:7" x14ac:dyDescent="0.25">
      <c r="A123" s="182">
        <v>45597</v>
      </c>
      <c r="B123" s="185">
        <v>1366</v>
      </c>
      <c r="C123" s="186">
        <v>131.6</v>
      </c>
      <c r="D123" s="72">
        <f t="shared" si="12"/>
        <v>183.97414645772517</v>
      </c>
      <c r="E123" s="72">
        <f t="shared" si="13"/>
        <v>139.79798363049025</v>
      </c>
      <c r="F123" s="130">
        <f t="shared" si="14"/>
        <v>0.13079470198675502</v>
      </c>
      <c r="G123" s="130">
        <f t="shared" si="15"/>
        <v>0.10072037480625595</v>
      </c>
    </row>
    <row r="124" spans="1:7" x14ac:dyDescent="0.25">
      <c r="A124" s="182">
        <v>45627</v>
      </c>
      <c r="B124" s="185">
        <v>1361</v>
      </c>
      <c r="C124" s="186">
        <v>131.80000000000001</v>
      </c>
      <c r="D124" s="72">
        <f t="shared" si="12"/>
        <v>183.30074182208196</v>
      </c>
      <c r="E124" s="72">
        <f t="shared" si="13"/>
        <v>139.0749179226722</v>
      </c>
      <c r="F124" s="130">
        <f t="shared" si="14"/>
        <v>0.14273719563392118</v>
      </c>
      <c r="G124" s="130">
        <f t="shared" si="15"/>
        <v>0.10458815420152945</v>
      </c>
    </row>
    <row r="125" spans="1:7" x14ac:dyDescent="0.25">
      <c r="A125" s="182">
        <v>45658</v>
      </c>
      <c r="B125" s="185">
        <v>1392</v>
      </c>
      <c r="C125" s="186">
        <v>132</v>
      </c>
      <c r="D125" s="72">
        <f t="shared" si="12"/>
        <v>187.47585056306986</v>
      </c>
      <c r="E125" s="72">
        <f t="shared" si="13"/>
        <v>142.02715951747714</v>
      </c>
      <c r="F125" s="130">
        <f t="shared" si="14"/>
        <v>0.12348668280871666</v>
      </c>
      <c r="G125" s="130">
        <f t="shared" si="15"/>
        <v>8.007924279110723E-2</v>
      </c>
    </row>
    <row r="126" spans="1:7" x14ac:dyDescent="0.25">
      <c r="A126" s="182">
        <v>45689</v>
      </c>
      <c r="B126" s="185">
        <v>1416</v>
      </c>
      <c r="C126" s="186">
        <v>131.80000000000001</v>
      </c>
      <c r="D126" s="72">
        <f t="shared" si="12"/>
        <v>190.70819281415729</v>
      </c>
      <c r="E126" s="72">
        <f t="shared" si="13"/>
        <v>144.69513870573388</v>
      </c>
      <c r="F126" s="130">
        <f t="shared" si="14"/>
        <v>0.13461538461538458</v>
      </c>
      <c r="G126" s="130">
        <f t="shared" si="15"/>
        <v>9.4154896696626356E-2</v>
      </c>
    </row>
    <row r="127" spans="1:7" x14ac:dyDescent="0.25">
      <c r="A127" s="182">
        <v>45717</v>
      </c>
      <c r="B127" s="185">
        <v>1448</v>
      </c>
      <c r="C127" s="186">
        <v>132.30000000000001</v>
      </c>
      <c r="D127" s="72">
        <f t="shared" si="12"/>
        <v>195.01798248227382</v>
      </c>
      <c r="E127" s="72">
        <f t="shared" si="13"/>
        <v>147.40588245069824</v>
      </c>
      <c r="F127" s="130">
        <f t="shared" si="14"/>
        <v>9.2006033182503666E-2</v>
      </c>
      <c r="G127" s="130">
        <f t="shared" si="15"/>
        <v>5.8164576371859011E-2</v>
      </c>
    </row>
    <row r="128" spans="1:7" x14ac:dyDescent="0.25">
      <c r="A128" s="182">
        <v>45748</v>
      </c>
      <c r="B128" s="185">
        <v>1439</v>
      </c>
      <c r="C128" s="186">
        <v>133.19999999999999</v>
      </c>
      <c r="D128" s="72">
        <f t="shared" si="12"/>
        <v>193.80585413811605</v>
      </c>
      <c r="E128" s="72">
        <f t="shared" si="13"/>
        <v>145.49989049408111</v>
      </c>
      <c r="F128" s="130">
        <f t="shared" si="14"/>
        <v>8.7679516250944722E-2</v>
      </c>
      <c r="G128" s="130">
        <f t="shared" si="15"/>
        <v>5.419989150147897E-2</v>
      </c>
    </row>
    <row r="129" spans="1:7" x14ac:dyDescent="0.25">
      <c r="A129" s="182">
        <v>45778</v>
      </c>
      <c r="B129" s="185">
        <v>1451</v>
      </c>
      <c r="C129" s="186">
        <v>133.6</v>
      </c>
      <c r="D129" s="72">
        <f t="shared" si="12"/>
        <v>195.42202526365975</v>
      </c>
      <c r="E129" s="72">
        <f t="shared" si="13"/>
        <v>146.27397100573336</v>
      </c>
      <c r="F129" s="130">
        <f t="shared" si="14"/>
        <v>9.5921450151057464E-2</v>
      </c>
      <c r="G129" s="130">
        <f t="shared" si="15"/>
        <v>5.9007928252256869E-2</v>
      </c>
    </row>
    <row r="130" spans="1:7" x14ac:dyDescent="0.25">
      <c r="A130" s="182">
        <v>45809</v>
      </c>
      <c r="B130" s="185">
        <v>1444</v>
      </c>
      <c r="C130" s="186">
        <v>133.9</v>
      </c>
      <c r="D130" s="72">
        <f t="shared" si="12"/>
        <v>194.47925877375926</v>
      </c>
      <c r="E130" s="72">
        <f t="shared" si="13"/>
        <v>145.24216487958122</v>
      </c>
      <c r="F130" s="130">
        <f t="shared" si="14"/>
        <v>9.8098859315589371E-2</v>
      </c>
      <c r="G130" s="130">
        <f t="shared" si="15"/>
        <v>5.9554687255968242E-2</v>
      </c>
    </row>
    <row r="131" spans="1:7" x14ac:dyDescent="0.25">
      <c r="A131" s="182">
        <v>45839</v>
      </c>
      <c r="B131" s="185">
        <v>1437</v>
      </c>
      <c r="C131" s="186">
        <v>134.5</v>
      </c>
      <c r="D131" s="72">
        <f t="shared" si="12"/>
        <v>193.53649228385876</v>
      </c>
      <c r="E131" s="72">
        <f t="shared" si="13"/>
        <v>143.8933028132779</v>
      </c>
      <c r="F131" s="130">
        <f t="shared" si="14"/>
        <v>9.2775665399239537E-2</v>
      </c>
      <c r="G131" s="130">
        <f t="shared" si="15"/>
        <v>4.9714616874213746E-2</v>
      </c>
    </row>
    <row r="132" spans="1:7" x14ac:dyDescent="0.25">
      <c r="A132" s="182">
        <v>45870</v>
      </c>
      <c r="B132" s="185">
        <v>1446</v>
      </c>
      <c r="C132" s="186">
        <v>134.6</v>
      </c>
      <c r="D132" s="72">
        <f t="shared" si="12"/>
        <v>194.74862062801651</v>
      </c>
      <c r="E132" s="72">
        <f t="shared" si="13"/>
        <v>144.68693954533174</v>
      </c>
      <c r="F132" s="130">
        <f t="shared" si="14"/>
        <v>9.2145015105740136E-2</v>
      </c>
      <c r="G132" s="130">
        <f t="shared" si="15"/>
        <v>4.8329390428392349E-2</v>
      </c>
    </row>
    <row r="133" spans="1:7" x14ac:dyDescent="0.25">
      <c r="A133" s="182">
        <v>45901</v>
      </c>
      <c r="B133" s="185">
        <v>1456</v>
      </c>
      <c r="C133" s="186">
        <v>135.1</v>
      </c>
      <c r="D133" s="72">
        <f t="shared" si="12"/>
        <v>196.09542989930296</v>
      </c>
      <c r="E133" s="72">
        <f t="shared" si="13"/>
        <v>145.14835669822571</v>
      </c>
      <c r="F133" s="130">
        <f t="shared" si="14"/>
        <v>0.10136157337367635</v>
      </c>
      <c r="G133" s="130">
        <f t="shared" si="15"/>
        <v>5.733971921958414E-2</v>
      </c>
    </row>
    <row r="134" spans="1:7" x14ac:dyDescent="0.25">
      <c r="A134" s="182">
        <v>45931</v>
      </c>
      <c r="B134" s="185">
        <v>1470</v>
      </c>
      <c r="C134" s="186">
        <v>135.9</v>
      </c>
      <c r="D134" s="72">
        <f t="shared" ref="D134:D143" si="16">B134/$I$5*100</f>
        <v>197.98096287910394</v>
      </c>
      <c r="E134" s="72">
        <f t="shared" ref="E134:E165" si="17">D134/C134*100</f>
        <v>145.6813560552641</v>
      </c>
      <c r="F134" s="130">
        <f t="shared" si="14"/>
        <v>9.7014925373134275E-2</v>
      </c>
      <c r="G134" s="130">
        <f t="shared" si="15"/>
        <v>5.8268261342294903E-2</v>
      </c>
    </row>
    <row r="135" spans="1:7" x14ac:dyDescent="0.25">
      <c r="A135" s="182">
        <v>45962</v>
      </c>
      <c r="B135" s="185">
        <v>1498</v>
      </c>
      <c r="C135" s="186">
        <v>136.6</v>
      </c>
      <c r="D135" s="72">
        <f t="shared" si="16"/>
        <v>201.75202883870594</v>
      </c>
      <c r="E135" s="72">
        <f t="shared" si="17"/>
        <v>147.69548231237624</v>
      </c>
      <c r="F135" s="130">
        <f t="shared" si="14"/>
        <v>9.6632503660322167E-2</v>
      </c>
      <c r="G135" s="130">
        <f t="shared" si="15"/>
        <v>5.6492221681540222E-2</v>
      </c>
    </row>
    <row r="136" spans="1:7" x14ac:dyDescent="0.25">
      <c r="A136" s="182">
        <v>45992</v>
      </c>
      <c r="B136" s="185">
        <v>1494</v>
      </c>
      <c r="C136" s="186">
        <v>136</v>
      </c>
      <c r="D136" s="72">
        <f t="shared" si="16"/>
        <v>201.21330513019137</v>
      </c>
      <c r="E136" s="72">
        <f t="shared" si="17"/>
        <v>147.95095965455246</v>
      </c>
      <c r="F136" s="130">
        <f t="shared" si="14"/>
        <v>9.772226304188103E-2</v>
      </c>
      <c r="G136" s="130">
        <f t="shared" si="15"/>
        <v>6.3822016683234617E-2</v>
      </c>
    </row>
    <row r="137" spans="1:7" x14ac:dyDescent="0.25">
      <c r="A137" s="182">
        <v>46023</v>
      </c>
      <c r="B137" s="185">
        <v>1511</v>
      </c>
      <c r="C137" s="186">
        <v>136.42682926829301</v>
      </c>
      <c r="D137" s="72">
        <f t="shared" si="16"/>
        <v>203.50288089137825</v>
      </c>
      <c r="E137" s="72">
        <f t="shared" si="17"/>
        <v>149.16632013133975</v>
      </c>
      <c r="F137" s="130">
        <f t="shared" si="14"/>
        <v>8.5488505747126409E-2</v>
      </c>
      <c r="G137" s="130">
        <f t="shared" si="15"/>
        <v>5.0266164852674544E-2</v>
      </c>
    </row>
    <row r="138" spans="1:7" x14ac:dyDescent="0.25">
      <c r="A138" s="182">
        <v>46054</v>
      </c>
      <c r="B138" s="185">
        <v>1527</v>
      </c>
      <c r="C138" s="186">
        <v>136.760935910478</v>
      </c>
      <c r="D138" s="72">
        <f t="shared" si="16"/>
        <v>205.65777572543652</v>
      </c>
      <c r="E138" s="72">
        <f t="shared" si="17"/>
        <v>150.37757262794511</v>
      </c>
      <c r="F138" s="130">
        <f t="shared" si="14"/>
        <v>7.8389830508474478E-2</v>
      </c>
      <c r="G138" s="130">
        <f t="shared" si="15"/>
        <v>3.9271768029246479E-2</v>
      </c>
    </row>
    <row r="139" spans="1:7" x14ac:dyDescent="0.25">
      <c r="A139" s="182">
        <v>46082</v>
      </c>
      <c r="B139" s="185">
        <v>1555</v>
      </c>
      <c r="C139" s="186">
        <v>138.6</v>
      </c>
      <c r="D139" s="72">
        <f t="shared" si="16"/>
        <v>209.42884168503855</v>
      </c>
      <c r="E139" s="72">
        <f t="shared" si="17"/>
        <v>151.10306037881568</v>
      </c>
      <c r="F139" s="130">
        <f t="shared" si="14"/>
        <v>7.3895027624309328E-2</v>
      </c>
      <c r="G139" s="130">
        <f t="shared" si="15"/>
        <v>2.5081617277750157E-2</v>
      </c>
    </row>
    <row r="140" spans="1:7" x14ac:dyDescent="0.25">
      <c r="A140" s="182">
        <v>46113</v>
      </c>
      <c r="B140" s="185">
        <v>1552</v>
      </c>
      <c r="C140" s="186">
        <v>140.980060422961</v>
      </c>
      <c r="D140" s="72">
        <f t="shared" si="16"/>
        <v>209.02479890365262</v>
      </c>
      <c r="E140" s="72">
        <f t="shared" si="17"/>
        <v>148.26550526120315</v>
      </c>
      <c r="F140" s="130">
        <f t="shared" si="14"/>
        <v>7.8526754690757539E-2</v>
      </c>
      <c r="G140" s="130">
        <f t="shared" si="15"/>
        <v>1.9007675935223789E-2</v>
      </c>
    </row>
    <row r="141" spans="1:7" x14ac:dyDescent="0.25">
      <c r="A141" s="182">
        <v>46143</v>
      </c>
      <c r="B141" s="185">
        <v>1552</v>
      </c>
      <c r="C141" s="186">
        <v>140.57510040160599</v>
      </c>
      <c r="D141" s="72">
        <f t="shared" si="16"/>
        <v>209.02479890365262</v>
      </c>
      <c r="E141" s="72">
        <f t="shared" si="17"/>
        <v>148.69261932340376</v>
      </c>
      <c r="F141" s="130">
        <f t="shared" si="14"/>
        <v>6.9607167470709941E-2</v>
      </c>
      <c r="G141" s="130">
        <f t="shared" si="15"/>
        <v>1.6535056107662482E-2</v>
      </c>
    </row>
    <row r="142" spans="1:7" x14ac:dyDescent="0.25">
      <c r="A142" s="182">
        <v>46174</v>
      </c>
      <c r="B142" s="185">
        <v>1555</v>
      </c>
      <c r="C142" s="186">
        <v>139.93153153153199</v>
      </c>
      <c r="D142" s="72">
        <f t="shared" si="16"/>
        <v>209.42884168503855</v>
      </c>
      <c r="E142" s="72">
        <f t="shared" si="17"/>
        <v>149.66522512322115</v>
      </c>
      <c r="F142" s="130">
        <f t="shared" si="14"/>
        <v>7.6869806094182813E-2</v>
      </c>
      <c r="G142" s="130">
        <f t="shared" si="15"/>
        <v>3.0453004107361181E-2</v>
      </c>
    </row>
    <row r="143" spans="1:7" x14ac:dyDescent="0.25">
      <c r="A143" s="182">
        <v>46204</v>
      </c>
      <c r="B143" s="185">
        <v>1540</v>
      </c>
      <c r="C143" s="186">
        <v>139.73502994012</v>
      </c>
      <c r="D143" s="72">
        <f t="shared" si="16"/>
        <v>207.40862777810892</v>
      </c>
      <c r="E143" s="72">
        <f t="shared" si="17"/>
        <v>148.42994477976552</v>
      </c>
      <c r="F143" s="130">
        <f t="shared" si="14"/>
        <v>7.1677105080027781E-2</v>
      </c>
      <c r="G143" s="130">
        <f t="shared" si="15"/>
        <v>3.1527818722561163E-2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94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14" customWidth="1"/>
    <col min="5" max="5" width="13" customWidth="1"/>
    <col min="6" max="6" width="16" customWidth="1"/>
    <col min="7" max="7" width="13" customWidth="1"/>
  </cols>
  <sheetData>
    <row r="1" spans="1:9" ht="16.5" customHeight="1" x14ac:dyDescent="0.25">
      <c r="A1" s="65" t="s">
        <v>1637</v>
      </c>
      <c r="I1" s="16" t="s">
        <v>143</v>
      </c>
    </row>
    <row r="2" spans="1:9" x14ac:dyDescent="0.25">
      <c r="A2" s="67" t="s">
        <v>1638</v>
      </c>
      <c r="I2" s="18" t="s">
        <v>144</v>
      </c>
    </row>
    <row r="3" spans="1:9" x14ac:dyDescent="0.25">
      <c r="A3" s="67" t="s">
        <v>1639</v>
      </c>
      <c r="I3" s="21" t="s">
        <v>1640</v>
      </c>
    </row>
    <row r="5" spans="1:9" ht="42" customHeight="1" x14ac:dyDescent="0.25">
      <c r="A5" s="69" t="s">
        <v>1641</v>
      </c>
      <c r="B5" s="69" t="s">
        <v>1642</v>
      </c>
      <c r="C5" s="69" t="s">
        <v>1643</v>
      </c>
      <c r="D5" s="69" t="s">
        <v>1644</v>
      </c>
      <c r="E5" s="69" t="s">
        <v>1645</v>
      </c>
      <c r="F5" s="69" t="s">
        <v>1646</v>
      </c>
      <c r="G5" s="69" t="s">
        <v>1647</v>
      </c>
    </row>
    <row r="6" spans="1:9" x14ac:dyDescent="0.25">
      <c r="A6" s="187">
        <v>40543</v>
      </c>
      <c r="B6" s="188">
        <v>4540.8991329700002</v>
      </c>
      <c r="C6" s="188">
        <v>16793.32421974</v>
      </c>
      <c r="D6" s="188">
        <v>21435.298058780001</v>
      </c>
      <c r="E6" s="130">
        <f t="shared" ref="E6:E37" si="0">C6/D6</f>
        <v>0.78344253360458282</v>
      </c>
    </row>
    <row r="7" spans="1:9" x14ac:dyDescent="0.25">
      <c r="A7" s="187">
        <v>40574</v>
      </c>
      <c r="B7" s="188">
        <v>4475.7189931399998</v>
      </c>
      <c r="C7" s="188">
        <v>16936.802289560001</v>
      </c>
      <c r="D7" s="188">
        <v>21513.406757519999</v>
      </c>
      <c r="E7" s="130">
        <f t="shared" si="0"/>
        <v>0.78726732964502477</v>
      </c>
    </row>
    <row r="8" spans="1:9" x14ac:dyDescent="0.25">
      <c r="A8" s="187">
        <v>40602</v>
      </c>
      <c r="B8" s="188">
        <v>4450.5280424000002</v>
      </c>
      <c r="C8" s="188">
        <v>17033.422848490001</v>
      </c>
      <c r="D8" s="188">
        <v>21584.696060499999</v>
      </c>
      <c r="E8" s="130">
        <f t="shared" si="0"/>
        <v>0.78914351171528285</v>
      </c>
    </row>
    <row r="9" spans="1:9" x14ac:dyDescent="0.25">
      <c r="A9" s="187">
        <v>40633</v>
      </c>
      <c r="B9" s="188">
        <v>4425.9098594799998</v>
      </c>
      <c r="C9" s="188">
        <v>16964.822129640001</v>
      </c>
      <c r="D9" s="188">
        <v>21490.621488339999</v>
      </c>
      <c r="E9" s="130">
        <f t="shared" si="0"/>
        <v>0.78940584100113032</v>
      </c>
    </row>
    <row r="10" spans="1:9" x14ac:dyDescent="0.25">
      <c r="A10" s="187">
        <v>40663</v>
      </c>
      <c r="B10" s="188">
        <v>4422.2347345400003</v>
      </c>
      <c r="C10" s="188">
        <v>16836.363150379999</v>
      </c>
      <c r="D10" s="188">
        <v>21356.75048423</v>
      </c>
      <c r="E10" s="130">
        <f t="shared" si="0"/>
        <v>0.78833917935278153</v>
      </c>
    </row>
    <row r="11" spans="1:9" x14ac:dyDescent="0.25">
      <c r="A11" s="187">
        <v>40694</v>
      </c>
      <c r="B11" s="188">
        <v>4459.6252326100002</v>
      </c>
      <c r="C11" s="188">
        <v>17076.900999469999</v>
      </c>
      <c r="D11" s="188">
        <v>21635.186493839999</v>
      </c>
      <c r="E11" s="130">
        <f t="shared" si="0"/>
        <v>0.78931147666936718</v>
      </c>
    </row>
    <row r="12" spans="1:9" x14ac:dyDescent="0.25">
      <c r="A12" s="187">
        <v>40724</v>
      </c>
      <c r="B12" s="188">
        <v>4535.0189975000003</v>
      </c>
      <c r="C12" s="188">
        <v>16954.079053279998</v>
      </c>
      <c r="D12" s="188">
        <v>21586.618973749999</v>
      </c>
      <c r="E12" s="130">
        <f t="shared" si="0"/>
        <v>0.78539761478611758</v>
      </c>
    </row>
    <row r="13" spans="1:9" x14ac:dyDescent="0.25">
      <c r="A13" s="187">
        <v>40755</v>
      </c>
      <c r="B13" s="188">
        <v>4662.3163424000004</v>
      </c>
      <c r="C13" s="188">
        <v>17182.486052839999</v>
      </c>
      <c r="D13" s="188">
        <v>21942.879740619999</v>
      </c>
      <c r="E13" s="130">
        <f t="shared" si="0"/>
        <v>0.78305519858600403</v>
      </c>
    </row>
    <row r="14" spans="1:9" x14ac:dyDescent="0.25">
      <c r="A14" s="187">
        <v>40786</v>
      </c>
      <c r="B14" s="188">
        <v>4773.5496632499999</v>
      </c>
      <c r="C14" s="188">
        <v>17288.646429240001</v>
      </c>
      <c r="D14" s="188">
        <v>22161.226604930001</v>
      </c>
      <c r="E14" s="130">
        <f t="shared" si="0"/>
        <v>0.78013039338688761</v>
      </c>
    </row>
    <row r="15" spans="1:9" x14ac:dyDescent="0.25">
      <c r="A15" s="187">
        <v>40816</v>
      </c>
      <c r="B15" s="188">
        <v>4732.9930038800003</v>
      </c>
      <c r="C15" s="188">
        <v>17499.398119109999</v>
      </c>
      <c r="D15" s="188">
        <v>22330.605379010001</v>
      </c>
      <c r="E15" s="130">
        <f t="shared" si="0"/>
        <v>0.7836508604266873</v>
      </c>
    </row>
    <row r="16" spans="1:9" x14ac:dyDescent="0.25">
      <c r="A16" s="187">
        <v>40847</v>
      </c>
      <c r="B16" s="188">
        <v>4694.6359592899998</v>
      </c>
      <c r="C16" s="188">
        <v>17512.896423130001</v>
      </c>
      <c r="D16" s="188">
        <v>22303.90566163</v>
      </c>
      <c r="E16" s="130">
        <f t="shared" si="0"/>
        <v>0.7851941578670637</v>
      </c>
    </row>
    <row r="17" spans="1:7" x14ac:dyDescent="0.25">
      <c r="A17" s="187">
        <v>40877</v>
      </c>
      <c r="B17" s="188">
        <v>4660.0881130899998</v>
      </c>
      <c r="C17" s="188">
        <v>17468.37575929</v>
      </c>
      <c r="D17" s="188">
        <v>22215.164390229998</v>
      </c>
      <c r="E17" s="130">
        <f t="shared" si="0"/>
        <v>0.78632664842995326</v>
      </c>
    </row>
    <row r="18" spans="1:7" x14ac:dyDescent="0.25">
      <c r="A18" s="187">
        <v>40908</v>
      </c>
      <c r="B18" s="188">
        <v>4667.4714293999996</v>
      </c>
      <c r="C18" s="188">
        <v>17757.82486017</v>
      </c>
      <c r="D18" s="188">
        <v>22425.322995890001</v>
      </c>
      <c r="E18" s="130">
        <f t="shared" si="0"/>
        <v>0.79186484241161492</v>
      </c>
      <c r="F18" s="189">
        <f t="shared" ref="F18:F49" si="1">D18-D6</f>
        <v>990.02493710999988</v>
      </c>
      <c r="G18" s="130">
        <f t="shared" ref="G18:G49" si="2">D18/D6-1</f>
        <v>4.618666530295723E-2</v>
      </c>
    </row>
    <row r="19" spans="1:7" x14ac:dyDescent="0.25">
      <c r="A19" s="187">
        <v>40939</v>
      </c>
      <c r="B19" s="188">
        <v>4574.8681820700003</v>
      </c>
      <c r="C19" s="188">
        <v>17931.146797559999</v>
      </c>
      <c r="D19" s="188">
        <v>22506.1326128</v>
      </c>
      <c r="E19" s="130">
        <f t="shared" si="0"/>
        <v>0.79672270247629962</v>
      </c>
      <c r="F19" s="189">
        <f t="shared" si="1"/>
        <v>992.72585528000127</v>
      </c>
      <c r="G19" s="130">
        <f t="shared" si="2"/>
        <v>4.6144521249894321E-2</v>
      </c>
    </row>
    <row r="20" spans="1:7" x14ac:dyDescent="0.25">
      <c r="A20" s="187">
        <v>40968</v>
      </c>
      <c r="B20" s="188">
        <v>4791.9834528399997</v>
      </c>
      <c r="C20" s="188">
        <v>18055.904119579998</v>
      </c>
      <c r="D20" s="188">
        <v>22848.00272814</v>
      </c>
      <c r="E20" s="130">
        <f t="shared" si="0"/>
        <v>0.79026181563529097</v>
      </c>
      <c r="F20" s="189">
        <f t="shared" si="1"/>
        <v>1263.3066676400013</v>
      </c>
      <c r="G20" s="130">
        <f t="shared" si="2"/>
        <v>5.8527887726519845E-2</v>
      </c>
    </row>
    <row r="21" spans="1:7" x14ac:dyDescent="0.25">
      <c r="A21" s="187">
        <v>40999</v>
      </c>
      <c r="B21" s="188">
        <v>4558.3160445900003</v>
      </c>
      <c r="C21" s="188">
        <v>18022.26095819</v>
      </c>
      <c r="D21" s="188">
        <v>22580.694650369998</v>
      </c>
      <c r="E21" s="130">
        <f t="shared" si="0"/>
        <v>0.79812695035467807</v>
      </c>
      <c r="F21" s="189">
        <f t="shared" si="1"/>
        <v>1090.0731620299994</v>
      </c>
      <c r="G21" s="130">
        <f t="shared" si="2"/>
        <v>5.0723203264336991E-2</v>
      </c>
    </row>
    <row r="22" spans="1:7" x14ac:dyDescent="0.25">
      <c r="A22" s="187">
        <v>41029</v>
      </c>
      <c r="B22" s="188">
        <v>4571.7375523600003</v>
      </c>
      <c r="C22" s="188">
        <v>18138.693246020001</v>
      </c>
      <c r="D22" s="188">
        <v>22710.482410770001</v>
      </c>
      <c r="E22" s="130">
        <f t="shared" si="0"/>
        <v>0.79869255606028344</v>
      </c>
      <c r="F22" s="189">
        <f t="shared" si="1"/>
        <v>1353.7319265400001</v>
      </c>
      <c r="G22" s="130">
        <f t="shared" si="2"/>
        <v>6.3386605913648086E-2</v>
      </c>
    </row>
    <row r="23" spans="1:7" x14ac:dyDescent="0.25">
      <c r="A23" s="187">
        <v>41060</v>
      </c>
      <c r="B23" s="188">
        <v>4506.2365802499999</v>
      </c>
      <c r="C23" s="188">
        <v>18265.902619690001</v>
      </c>
      <c r="D23" s="188">
        <v>22772.253245790002</v>
      </c>
      <c r="E23" s="130">
        <f t="shared" si="0"/>
        <v>0.80211222062827237</v>
      </c>
      <c r="F23" s="189">
        <f t="shared" si="1"/>
        <v>1137.0667519500021</v>
      </c>
      <c r="G23" s="130">
        <f t="shared" si="2"/>
        <v>5.2556364710502956E-2</v>
      </c>
    </row>
    <row r="24" spans="1:7" x14ac:dyDescent="0.25">
      <c r="A24" s="187">
        <v>41090</v>
      </c>
      <c r="B24" s="188">
        <v>4538.8881110900002</v>
      </c>
      <c r="C24" s="188">
        <v>18130.502086600001</v>
      </c>
      <c r="D24" s="188">
        <v>22669.451301900001</v>
      </c>
      <c r="E24" s="130">
        <f t="shared" si="0"/>
        <v>0.79977683822812351</v>
      </c>
      <c r="F24" s="189">
        <f t="shared" si="1"/>
        <v>1082.8323281500016</v>
      </c>
      <c r="G24" s="130">
        <f t="shared" si="2"/>
        <v>5.0162201383494143E-2</v>
      </c>
    </row>
    <row r="25" spans="1:7" x14ac:dyDescent="0.25">
      <c r="A25" s="187">
        <v>41121</v>
      </c>
      <c r="B25" s="188">
        <v>4692.8635991700003</v>
      </c>
      <c r="C25" s="188">
        <v>18290.466666330001</v>
      </c>
      <c r="D25" s="188">
        <v>22983.474197359999</v>
      </c>
      <c r="E25" s="130">
        <f t="shared" si="0"/>
        <v>0.79580948072815461</v>
      </c>
      <c r="F25" s="189">
        <f t="shared" si="1"/>
        <v>1040.5944567400002</v>
      </c>
      <c r="G25" s="130">
        <f t="shared" si="2"/>
        <v>4.742287562255032E-2</v>
      </c>
    </row>
    <row r="26" spans="1:7" x14ac:dyDescent="0.25">
      <c r="A26" s="187">
        <v>41152</v>
      </c>
      <c r="B26" s="188">
        <v>4763.9673468499996</v>
      </c>
      <c r="C26" s="188">
        <v>18319.356435459998</v>
      </c>
      <c r="D26" s="188">
        <v>23083.32620435</v>
      </c>
      <c r="E26" s="130">
        <f t="shared" si="0"/>
        <v>0.7936185744326465</v>
      </c>
      <c r="F26" s="189">
        <f t="shared" si="1"/>
        <v>922.09959941999841</v>
      </c>
      <c r="G26" s="130">
        <f t="shared" si="2"/>
        <v>4.1608689620766137E-2</v>
      </c>
    </row>
    <row r="27" spans="1:7" x14ac:dyDescent="0.25">
      <c r="A27" s="187">
        <v>41182</v>
      </c>
      <c r="B27" s="188">
        <v>4695.7724773399996</v>
      </c>
      <c r="C27" s="188">
        <v>18321.203243240001</v>
      </c>
      <c r="D27" s="188">
        <v>23017.205381960001</v>
      </c>
      <c r="E27" s="130">
        <f t="shared" si="0"/>
        <v>0.79597861422392546</v>
      </c>
      <c r="F27" s="189">
        <f t="shared" si="1"/>
        <v>686.60000294999918</v>
      </c>
      <c r="G27" s="130">
        <f t="shared" si="2"/>
        <v>3.0747039379209085E-2</v>
      </c>
    </row>
    <row r="28" spans="1:7" x14ac:dyDescent="0.25">
      <c r="A28" s="187">
        <v>41213</v>
      </c>
      <c r="B28" s="188">
        <v>4558.37598497</v>
      </c>
      <c r="C28" s="188">
        <v>18629.9221426</v>
      </c>
      <c r="D28" s="188">
        <v>23188.367762220001</v>
      </c>
      <c r="E28" s="130">
        <f t="shared" si="0"/>
        <v>0.80341671020730843</v>
      </c>
      <c r="F28" s="189">
        <f t="shared" si="1"/>
        <v>884.46210059000077</v>
      </c>
      <c r="G28" s="130">
        <f t="shared" si="2"/>
        <v>3.9655032352094555E-2</v>
      </c>
    </row>
    <row r="29" spans="1:7" x14ac:dyDescent="0.25">
      <c r="A29" s="187">
        <v>41243</v>
      </c>
      <c r="B29" s="188">
        <v>4524.68377762</v>
      </c>
      <c r="C29" s="188">
        <v>18727.40751157</v>
      </c>
      <c r="D29" s="188">
        <v>23252.091289190001</v>
      </c>
      <c r="E29" s="130">
        <f t="shared" si="0"/>
        <v>0.80540744824429855</v>
      </c>
      <c r="F29" s="189">
        <f t="shared" si="1"/>
        <v>1036.9268989600023</v>
      </c>
      <c r="G29" s="130">
        <f t="shared" si="2"/>
        <v>4.6676535034601452E-2</v>
      </c>
    </row>
    <row r="30" spans="1:7" x14ac:dyDescent="0.25">
      <c r="A30" s="187">
        <v>41274</v>
      </c>
      <c r="B30" s="188">
        <v>4611.88421991</v>
      </c>
      <c r="C30" s="188">
        <v>18767.497012529999</v>
      </c>
      <c r="D30" s="188">
        <v>23379.381232439999</v>
      </c>
      <c r="E30" s="130">
        <f t="shared" si="0"/>
        <v>0.80273711378166024</v>
      </c>
      <c r="F30" s="189">
        <f t="shared" si="1"/>
        <v>954.05823654999767</v>
      </c>
      <c r="G30" s="130">
        <f t="shared" si="2"/>
        <v>4.2543790193115827E-2</v>
      </c>
    </row>
    <row r="31" spans="1:7" x14ac:dyDescent="0.25">
      <c r="A31" s="187">
        <v>41305</v>
      </c>
      <c r="B31" s="188">
        <v>4577.7792373499997</v>
      </c>
      <c r="C31" s="188">
        <v>18929.724031419999</v>
      </c>
      <c r="D31" s="188">
        <v>23507.50326877</v>
      </c>
      <c r="E31" s="130">
        <f t="shared" si="0"/>
        <v>0.80526306069127995</v>
      </c>
      <c r="F31" s="189">
        <f t="shared" si="1"/>
        <v>1001.3706559700004</v>
      </c>
      <c r="G31" s="130">
        <f t="shared" si="2"/>
        <v>4.4493235386007024E-2</v>
      </c>
    </row>
    <row r="32" spans="1:7" x14ac:dyDescent="0.25">
      <c r="A32" s="187">
        <v>41333</v>
      </c>
      <c r="B32" s="188">
        <v>4584.9061965199999</v>
      </c>
      <c r="C32" s="188">
        <v>19043.745192689999</v>
      </c>
      <c r="D32" s="188">
        <v>23628.651389210001</v>
      </c>
      <c r="E32" s="130">
        <f t="shared" si="0"/>
        <v>0.80595988653784556</v>
      </c>
      <c r="F32" s="189">
        <f t="shared" si="1"/>
        <v>780.64866107000125</v>
      </c>
      <c r="G32" s="130">
        <f t="shared" si="2"/>
        <v>3.4167041660430941E-2</v>
      </c>
    </row>
    <row r="33" spans="1:7" x14ac:dyDescent="0.25">
      <c r="A33" s="187">
        <v>41364</v>
      </c>
      <c r="B33" s="188">
        <v>4637.5257558399999</v>
      </c>
      <c r="C33" s="188">
        <v>19047.222970729999</v>
      </c>
      <c r="D33" s="188">
        <v>23684.74872657</v>
      </c>
      <c r="E33" s="130">
        <f t="shared" si="0"/>
        <v>0.80419780638679372</v>
      </c>
      <c r="F33" s="189">
        <f t="shared" si="1"/>
        <v>1104.0540762000019</v>
      </c>
      <c r="G33" s="130">
        <f t="shared" si="2"/>
        <v>4.8893716216206418E-2</v>
      </c>
    </row>
    <row r="34" spans="1:7" x14ac:dyDescent="0.25">
      <c r="A34" s="187">
        <v>41394</v>
      </c>
      <c r="B34" s="188">
        <v>4692.4981247400001</v>
      </c>
      <c r="C34" s="188">
        <v>18989.187520610001</v>
      </c>
      <c r="D34" s="188">
        <v>23681.68564535</v>
      </c>
      <c r="E34" s="130">
        <f t="shared" si="0"/>
        <v>0.80185117752961177</v>
      </c>
      <c r="F34" s="189">
        <f t="shared" si="1"/>
        <v>971.20323457999984</v>
      </c>
      <c r="G34" s="130">
        <f t="shared" si="2"/>
        <v>4.2764535645417379E-2</v>
      </c>
    </row>
    <row r="35" spans="1:7" x14ac:dyDescent="0.25">
      <c r="A35" s="187">
        <v>41425</v>
      </c>
      <c r="B35" s="188">
        <v>4703.6508982400001</v>
      </c>
      <c r="C35" s="188">
        <v>18849.896158309999</v>
      </c>
      <c r="D35" s="188">
        <v>23553.54705655</v>
      </c>
      <c r="E35" s="130">
        <f t="shared" si="0"/>
        <v>0.80029967940934976</v>
      </c>
      <c r="F35" s="189">
        <f t="shared" si="1"/>
        <v>781.29381075999845</v>
      </c>
      <c r="G35" s="130">
        <f t="shared" si="2"/>
        <v>3.4309025212708733E-2</v>
      </c>
    </row>
    <row r="36" spans="1:7" x14ac:dyDescent="0.25">
      <c r="A36" s="187">
        <v>41455</v>
      </c>
      <c r="B36" s="188">
        <v>4789.0509788099998</v>
      </c>
      <c r="C36" s="188">
        <v>18566.835626839998</v>
      </c>
      <c r="D36" s="188">
        <v>23355.886605650001</v>
      </c>
      <c r="E36" s="130">
        <f t="shared" si="0"/>
        <v>0.79495314994158739</v>
      </c>
      <c r="F36" s="189">
        <f t="shared" si="1"/>
        <v>686.43530375000046</v>
      </c>
      <c r="G36" s="130">
        <f t="shared" si="2"/>
        <v>3.0280190491089209E-2</v>
      </c>
    </row>
    <row r="37" spans="1:7" x14ac:dyDescent="0.25">
      <c r="A37" s="187">
        <v>41486</v>
      </c>
      <c r="B37" s="188">
        <v>4939.5260592799996</v>
      </c>
      <c r="C37" s="188">
        <v>18689.253722910002</v>
      </c>
      <c r="D37" s="188">
        <v>23628.779782189999</v>
      </c>
      <c r="E37" s="130">
        <f t="shared" si="0"/>
        <v>0.79095297747862869</v>
      </c>
      <c r="F37" s="189">
        <f t="shared" si="1"/>
        <v>645.30558482999913</v>
      </c>
      <c r="G37" s="130">
        <f t="shared" si="2"/>
        <v>2.8076938207371782E-2</v>
      </c>
    </row>
    <row r="38" spans="1:7" x14ac:dyDescent="0.25">
      <c r="A38" s="187">
        <v>41517</v>
      </c>
      <c r="B38" s="188">
        <v>5102.8645613099998</v>
      </c>
      <c r="C38" s="188">
        <v>18915.759724200001</v>
      </c>
      <c r="D38" s="188">
        <v>24018.624285509999</v>
      </c>
      <c r="E38" s="130">
        <f t="shared" ref="E38:E69" si="3">C38/D38</f>
        <v>0.78754551049002153</v>
      </c>
      <c r="F38" s="189">
        <f t="shared" si="1"/>
        <v>935.29808115999913</v>
      </c>
      <c r="G38" s="130">
        <f t="shared" si="2"/>
        <v>4.0518340939259545E-2</v>
      </c>
    </row>
    <row r="39" spans="1:7" x14ac:dyDescent="0.25">
      <c r="A39" s="187">
        <v>41547</v>
      </c>
      <c r="B39" s="188">
        <v>5100.6366964199997</v>
      </c>
      <c r="C39" s="188">
        <v>19136.686586430002</v>
      </c>
      <c r="D39" s="188">
        <v>24237.32328285</v>
      </c>
      <c r="E39" s="130">
        <f t="shared" si="3"/>
        <v>0.7895544554612951</v>
      </c>
      <c r="F39" s="189">
        <f t="shared" si="1"/>
        <v>1220.1179008899999</v>
      </c>
      <c r="G39" s="130">
        <f t="shared" si="2"/>
        <v>5.3008950506488572E-2</v>
      </c>
    </row>
    <row r="40" spans="1:7" x14ac:dyDescent="0.25">
      <c r="A40" s="187">
        <v>41578</v>
      </c>
      <c r="B40" s="188">
        <v>5013.8241494699996</v>
      </c>
      <c r="C40" s="188">
        <v>19126.991315840001</v>
      </c>
      <c r="D40" s="188">
        <v>24140.815465309999</v>
      </c>
      <c r="E40" s="130">
        <f t="shared" si="3"/>
        <v>0.79230924669157132</v>
      </c>
      <c r="F40" s="189">
        <f t="shared" si="1"/>
        <v>952.44770308999796</v>
      </c>
      <c r="G40" s="130">
        <f t="shared" si="2"/>
        <v>4.1074374568174088E-2</v>
      </c>
    </row>
    <row r="41" spans="1:7" x14ac:dyDescent="0.25">
      <c r="A41" s="187">
        <v>41608</v>
      </c>
      <c r="B41" s="188">
        <v>4998.1567422300004</v>
      </c>
      <c r="C41" s="188">
        <v>19177.341250789999</v>
      </c>
      <c r="D41" s="188">
        <v>24175.497993019999</v>
      </c>
      <c r="E41" s="130">
        <f t="shared" si="3"/>
        <v>0.79325527260397788</v>
      </c>
      <c r="F41" s="189">
        <f t="shared" si="1"/>
        <v>923.40670382999815</v>
      </c>
      <c r="G41" s="130">
        <f t="shared" si="2"/>
        <v>3.9712845281116405E-2</v>
      </c>
    </row>
    <row r="42" spans="1:7" x14ac:dyDescent="0.25">
      <c r="A42" s="187">
        <v>41639</v>
      </c>
      <c r="B42" s="188">
        <v>4999.1805280199997</v>
      </c>
      <c r="C42" s="188">
        <v>19293.41232738</v>
      </c>
      <c r="D42" s="188">
        <v>24292.592855399998</v>
      </c>
      <c r="E42" s="130">
        <f t="shared" si="3"/>
        <v>0.79420967709057322</v>
      </c>
      <c r="F42" s="189">
        <f t="shared" si="1"/>
        <v>913.21162295999966</v>
      </c>
      <c r="G42" s="130">
        <f t="shared" si="2"/>
        <v>3.9060555704223399E-2</v>
      </c>
    </row>
    <row r="43" spans="1:7" x14ac:dyDescent="0.25">
      <c r="A43" s="187">
        <v>41670</v>
      </c>
      <c r="B43" s="188">
        <v>4970.7936241999996</v>
      </c>
      <c r="C43" s="188">
        <v>19436.545455300002</v>
      </c>
      <c r="D43" s="188">
        <v>24407.339079500001</v>
      </c>
      <c r="E43" s="130">
        <f t="shared" si="3"/>
        <v>0.79634020701687125</v>
      </c>
      <c r="F43" s="189">
        <f t="shared" si="1"/>
        <v>899.83581073000096</v>
      </c>
      <c r="G43" s="130">
        <f t="shared" si="2"/>
        <v>3.8278663643767086E-2</v>
      </c>
    </row>
    <row r="44" spans="1:7" x14ac:dyDescent="0.25">
      <c r="A44" s="187">
        <v>41698</v>
      </c>
      <c r="B44" s="188">
        <v>5015.04016211</v>
      </c>
      <c r="C44" s="188">
        <v>19430.38687441</v>
      </c>
      <c r="D44" s="188">
        <v>24445.427036519999</v>
      </c>
      <c r="E44" s="130">
        <f t="shared" si="3"/>
        <v>0.79484751259948005</v>
      </c>
      <c r="F44" s="189">
        <f t="shared" si="1"/>
        <v>816.77564730999802</v>
      </c>
      <c r="G44" s="130">
        <f t="shared" si="2"/>
        <v>3.4567171602649216E-2</v>
      </c>
    </row>
    <row r="45" spans="1:7" x14ac:dyDescent="0.25">
      <c r="A45" s="187">
        <v>41729</v>
      </c>
      <c r="B45" s="188">
        <v>5006.3500418499998</v>
      </c>
      <c r="C45" s="188">
        <v>19420.203243340002</v>
      </c>
      <c r="D45" s="188">
        <v>24426.553285189999</v>
      </c>
      <c r="E45" s="130">
        <f t="shared" si="3"/>
        <v>0.79504476200965346</v>
      </c>
      <c r="F45" s="189">
        <f t="shared" si="1"/>
        <v>741.80455861999872</v>
      </c>
      <c r="G45" s="130">
        <f t="shared" si="2"/>
        <v>3.1319925205194554E-2</v>
      </c>
    </row>
    <row r="46" spans="1:7" x14ac:dyDescent="0.25">
      <c r="A46" s="187">
        <v>41759</v>
      </c>
      <c r="B46" s="188">
        <v>4957.3174076799996</v>
      </c>
      <c r="C46" s="188">
        <v>19248.64115481</v>
      </c>
      <c r="D46" s="188">
        <v>24205.958562489999</v>
      </c>
      <c r="E46" s="130">
        <f t="shared" si="3"/>
        <v>0.79520259877822197</v>
      </c>
      <c r="F46" s="189">
        <f t="shared" si="1"/>
        <v>524.27291713999875</v>
      </c>
      <c r="G46" s="130">
        <f t="shared" si="2"/>
        <v>2.2138327693026483E-2</v>
      </c>
    </row>
    <row r="47" spans="1:7" x14ac:dyDescent="0.25">
      <c r="A47" s="187">
        <v>41790</v>
      </c>
      <c r="B47" s="188">
        <v>4959.33766173</v>
      </c>
      <c r="C47" s="188">
        <v>19218.649372280001</v>
      </c>
      <c r="D47" s="188">
        <v>24177.987034009999</v>
      </c>
      <c r="E47" s="130">
        <f t="shared" si="3"/>
        <v>0.79488211095679973</v>
      </c>
      <c r="F47" s="189">
        <f t="shared" si="1"/>
        <v>624.43997745999877</v>
      </c>
      <c r="G47" s="130">
        <f t="shared" si="2"/>
        <v>2.6511504868492741E-2</v>
      </c>
    </row>
    <row r="48" spans="1:7" x14ac:dyDescent="0.25">
      <c r="A48" s="187">
        <v>41820</v>
      </c>
      <c r="B48" s="188">
        <v>5100.4451136300004</v>
      </c>
      <c r="C48" s="188">
        <v>19138.816402500001</v>
      </c>
      <c r="D48" s="188">
        <v>24239.261516129998</v>
      </c>
      <c r="E48" s="130">
        <f t="shared" si="3"/>
        <v>0.78957918704594565</v>
      </c>
      <c r="F48" s="189">
        <f t="shared" si="1"/>
        <v>883.3749104799972</v>
      </c>
      <c r="G48" s="130">
        <f t="shared" si="2"/>
        <v>3.7822366814638464E-2</v>
      </c>
    </row>
    <row r="49" spans="1:7" x14ac:dyDescent="0.25">
      <c r="A49" s="187">
        <v>41851</v>
      </c>
      <c r="B49" s="188">
        <v>5238.0218442900004</v>
      </c>
      <c r="C49" s="188">
        <v>19371.511142150001</v>
      </c>
      <c r="D49" s="188">
        <v>24609.532986440001</v>
      </c>
      <c r="E49" s="130">
        <f t="shared" si="3"/>
        <v>0.78715476448999733</v>
      </c>
      <c r="F49" s="189">
        <f t="shared" si="1"/>
        <v>980.75320425000245</v>
      </c>
      <c r="G49" s="130">
        <f t="shared" si="2"/>
        <v>4.1506722449935252E-2</v>
      </c>
    </row>
    <row r="50" spans="1:7" x14ac:dyDescent="0.25">
      <c r="A50" s="187">
        <v>41882</v>
      </c>
      <c r="B50" s="188">
        <v>5456.9885206700001</v>
      </c>
      <c r="C50" s="188">
        <v>19394.944777150002</v>
      </c>
      <c r="D50" s="188">
        <v>24851.93329782</v>
      </c>
      <c r="E50" s="130">
        <f t="shared" si="3"/>
        <v>0.78041995947459419</v>
      </c>
      <c r="F50" s="189">
        <f t="shared" ref="F50:F81" si="4">D50-D38</f>
        <v>833.30901231000098</v>
      </c>
      <c r="G50" s="130">
        <f t="shared" ref="G50:G81" si="5">D50/D38-1</f>
        <v>3.469428566783983E-2</v>
      </c>
    </row>
    <row r="51" spans="1:7" x14ac:dyDescent="0.25">
      <c r="A51" s="187">
        <v>41912</v>
      </c>
      <c r="B51" s="188">
        <v>5407.0429870600001</v>
      </c>
      <c r="C51" s="188">
        <v>19449.53749681</v>
      </c>
      <c r="D51" s="188">
        <v>24856.580483869999</v>
      </c>
      <c r="E51" s="130">
        <f t="shared" si="3"/>
        <v>0.78247036069306675</v>
      </c>
      <c r="F51" s="189">
        <f t="shared" si="4"/>
        <v>619.25720101999832</v>
      </c>
      <c r="G51" s="130">
        <f t="shared" si="5"/>
        <v>2.5549735579018185E-2</v>
      </c>
    </row>
    <row r="52" spans="1:7" x14ac:dyDescent="0.25">
      <c r="A52" s="187">
        <v>41943</v>
      </c>
      <c r="B52" s="188">
        <v>5343.1773560000001</v>
      </c>
      <c r="C52" s="188">
        <v>19506.311690030001</v>
      </c>
      <c r="D52" s="188">
        <v>24849.489046030001</v>
      </c>
      <c r="E52" s="130">
        <f t="shared" si="3"/>
        <v>0.78497838140242826</v>
      </c>
      <c r="F52" s="189">
        <f t="shared" si="4"/>
        <v>708.67358072000206</v>
      </c>
      <c r="G52" s="130">
        <f t="shared" si="5"/>
        <v>2.9355826100338378E-2</v>
      </c>
    </row>
    <row r="53" spans="1:7" x14ac:dyDescent="0.25">
      <c r="A53" s="187">
        <v>41973</v>
      </c>
      <c r="B53" s="188">
        <v>5353.6243027800001</v>
      </c>
      <c r="C53" s="188">
        <v>19453.286959159999</v>
      </c>
      <c r="D53" s="188">
        <v>24806.91126194</v>
      </c>
      <c r="E53" s="130">
        <f t="shared" si="3"/>
        <v>0.78418819472322621</v>
      </c>
      <c r="F53" s="189">
        <f t="shared" si="4"/>
        <v>631.41326892000143</v>
      </c>
      <c r="G53" s="130">
        <f t="shared" si="5"/>
        <v>2.6117901236297314E-2</v>
      </c>
    </row>
    <row r="54" spans="1:7" x14ac:dyDescent="0.25">
      <c r="A54" s="187">
        <v>42004</v>
      </c>
      <c r="B54" s="188">
        <v>5445.6353932399998</v>
      </c>
      <c r="C54" s="188">
        <v>19363.938132539999</v>
      </c>
      <c r="D54" s="188">
        <v>24809.573525780001</v>
      </c>
      <c r="E54" s="130">
        <f t="shared" si="3"/>
        <v>0.78050266008880165</v>
      </c>
      <c r="F54" s="189">
        <f t="shared" si="4"/>
        <v>516.98067038000227</v>
      </c>
      <c r="G54" s="130">
        <f t="shared" si="5"/>
        <v>2.1281411723206967E-2</v>
      </c>
    </row>
    <row r="55" spans="1:7" x14ac:dyDescent="0.25">
      <c r="A55" s="187">
        <v>42035</v>
      </c>
      <c r="B55" s="188">
        <v>5479.2191966</v>
      </c>
      <c r="C55" s="188">
        <v>19521.79065318</v>
      </c>
      <c r="D55" s="188">
        <v>25001.009849779999</v>
      </c>
      <c r="E55" s="130">
        <f t="shared" si="3"/>
        <v>0.78084008487968282</v>
      </c>
      <c r="F55" s="189">
        <f t="shared" si="4"/>
        <v>593.67077027999767</v>
      </c>
      <c r="G55" s="130">
        <f t="shared" si="5"/>
        <v>2.4323453218160429E-2</v>
      </c>
    </row>
    <row r="56" spans="1:7" x14ac:dyDescent="0.25">
      <c r="A56" s="187">
        <v>42063</v>
      </c>
      <c r="B56" s="188">
        <v>5621.7981981499997</v>
      </c>
      <c r="C56" s="188">
        <v>19464.406474769999</v>
      </c>
      <c r="D56" s="188">
        <v>25086.204672920001</v>
      </c>
      <c r="E56" s="130">
        <f t="shared" si="3"/>
        <v>0.77590080797600258</v>
      </c>
      <c r="F56" s="189">
        <f t="shared" si="4"/>
        <v>640.77763640000194</v>
      </c>
      <c r="G56" s="130">
        <f t="shared" si="5"/>
        <v>2.6212576914394603E-2</v>
      </c>
    </row>
    <row r="57" spans="1:7" x14ac:dyDescent="0.25">
      <c r="A57" s="187">
        <v>42094</v>
      </c>
      <c r="B57" s="188">
        <v>5569.3299991000004</v>
      </c>
      <c r="C57" s="188">
        <v>19349.637420449999</v>
      </c>
      <c r="D57" s="188">
        <v>24918.967419550001</v>
      </c>
      <c r="E57" s="130">
        <f t="shared" si="3"/>
        <v>0.7765023764696356</v>
      </c>
      <c r="F57" s="189">
        <f t="shared" si="4"/>
        <v>492.41413436000221</v>
      </c>
      <c r="G57" s="130">
        <f t="shared" si="5"/>
        <v>2.0158969159949303E-2</v>
      </c>
    </row>
    <row r="58" spans="1:7" x14ac:dyDescent="0.25">
      <c r="A58" s="187">
        <v>42124</v>
      </c>
      <c r="B58" s="188">
        <v>5565.5345769599999</v>
      </c>
      <c r="C58" s="188">
        <v>19135.114647710001</v>
      </c>
      <c r="D58" s="188">
        <v>24700.64922467</v>
      </c>
      <c r="E58" s="130">
        <f t="shared" si="3"/>
        <v>0.77468063586760427</v>
      </c>
      <c r="F58" s="189">
        <f t="shared" si="4"/>
        <v>494.6906621800008</v>
      </c>
      <c r="G58" s="130">
        <f t="shared" si="5"/>
        <v>2.0436730935604608E-2</v>
      </c>
    </row>
    <row r="59" spans="1:7" x14ac:dyDescent="0.25">
      <c r="A59" s="187">
        <v>42155</v>
      </c>
      <c r="B59" s="188">
        <v>5612.8304127199999</v>
      </c>
      <c r="C59" s="188">
        <v>19044.914378109999</v>
      </c>
      <c r="D59" s="188">
        <v>24657.744790829998</v>
      </c>
      <c r="E59" s="130">
        <f t="shared" si="3"/>
        <v>0.77237048804206287</v>
      </c>
      <c r="F59" s="189">
        <f t="shared" si="4"/>
        <v>479.75775681999949</v>
      </c>
      <c r="G59" s="130">
        <f t="shared" si="5"/>
        <v>1.9842750190292913E-2</v>
      </c>
    </row>
    <row r="60" spans="1:7" x14ac:dyDescent="0.25">
      <c r="A60" s="187">
        <v>42185</v>
      </c>
      <c r="B60" s="188">
        <v>5839.5378131099997</v>
      </c>
      <c r="C60" s="188">
        <v>18967.21886768</v>
      </c>
      <c r="D60" s="188">
        <v>24806.75668079</v>
      </c>
      <c r="E60" s="130">
        <f t="shared" si="3"/>
        <v>0.76459889987827168</v>
      </c>
      <c r="F60" s="189">
        <f t="shared" si="4"/>
        <v>567.49516466000205</v>
      </c>
      <c r="G60" s="130">
        <f t="shared" si="5"/>
        <v>2.3412229959331121E-2</v>
      </c>
    </row>
    <row r="61" spans="1:7" x14ac:dyDescent="0.25">
      <c r="A61" s="187">
        <v>42216</v>
      </c>
      <c r="B61" s="188">
        <v>6035.1915486300004</v>
      </c>
      <c r="C61" s="188">
        <v>18983.613484410002</v>
      </c>
      <c r="D61" s="188">
        <v>25018.80503304</v>
      </c>
      <c r="E61" s="130">
        <f t="shared" si="3"/>
        <v>0.75877378872972212</v>
      </c>
      <c r="F61" s="189">
        <f t="shared" si="4"/>
        <v>409.27204659999916</v>
      </c>
      <c r="G61" s="130">
        <f t="shared" si="5"/>
        <v>1.6630630366919696E-2</v>
      </c>
    </row>
    <row r="62" spans="1:7" x14ac:dyDescent="0.25">
      <c r="A62" s="187">
        <v>42247</v>
      </c>
      <c r="B62" s="188">
        <v>6207.6530323400002</v>
      </c>
      <c r="C62" s="188">
        <v>18842.226986819998</v>
      </c>
      <c r="D62" s="188">
        <v>25049.880019159998</v>
      </c>
      <c r="E62" s="130">
        <f t="shared" si="3"/>
        <v>0.75218831277467479</v>
      </c>
      <c r="F62" s="189">
        <f t="shared" si="4"/>
        <v>197.94672133999848</v>
      </c>
      <c r="G62" s="130">
        <f t="shared" si="5"/>
        <v>7.9650431605400307E-3</v>
      </c>
    </row>
    <row r="63" spans="1:7" x14ac:dyDescent="0.25">
      <c r="A63" s="187">
        <v>42277</v>
      </c>
      <c r="B63" s="188">
        <v>6292.0345242100002</v>
      </c>
      <c r="C63" s="188">
        <v>19012.60010603</v>
      </c>
      <c r="D63" s="188">
        <v>25304.634630240002</v>
      </c>
      <c r="E63" s="130">
        <f t="shared" si="3"/>
        <v>0.75134853294065029</v>
      </c>
      <c r="F63" s="189">
        <f t="shared" si="4"/>
        <v>448.05414637000285</v>
      </c>
      <c r="G63" s="130">
        <f t="shared" si="5"/>
        <v>1.8025574622412499E-2</v>
      </c>
    </row>
    <row r="64" spans="1:7" x14ac:dyDescent="0.25">
      <c r="A64" s="187">
        <v>42308</v>
      </c>
      <c r="B64" s="188">
        <v>6290.8765178800004</v>
      </c>
      <c r="C64" s="188">
        <v>18989.96717589</v>
      </c>
      <c r="D64" s="188">
        <v>25280.843693769999</v>
      </c>
      <c r="E64" s="130">
        <f t="shared" si="3"/>
        <v>0.75116034124168607</v>
      </c>
      <c r="F64" s="189">
        <f t="shared" si="4"/>
        <v>431.35464773999774</v>
      </c>
      <c r="G64" s="130">
        <f t="shared" si="5"/>
        <v>1.7358692846399348E-2</v>
      </c>
    </row>
    <row r="65" spans="1:7" x14ac:dyDescent="0.25">
      <c r="A65" s="187">
        <v>42338</v>
      </c>
      <c r="B65" s="188">
        <v>6369.1964631600003</v>
      </c>
      <c r="C65" s="188">
        <v>19095.698046329999</v>
      </c>
      <c r="D65" s="188">
        <v>25464.894509490001</v>
      </c>
      <c r="E65" s="130">
        <f t="shared" si="3"/>
        <v>0.74988325748663931</v>
      </c>
      <c r="F65" s="189">
        <f t="shared" si="4"/>
        <v>657.98324755000067</v>
      </c>
      <c r="G65" s="130">
        <f t="shared" si="5"/>
        <v>2.6524190803210113E-2</v>
      </c>
    </row>
    <row r="66" spans="1:7" x14ac:dyDescent="0.25">
      <c r="A66" s="187">
        <v>42369</v>
      </c>
      <c r="B66" s="188">
        <v>6421.96375549</v>
      </c>
      <c r="C66" s="188">
        <v>19064.96867776</v>
      </c>
      <c r="D66" s="188">
        <v>25486.93243325</v>
      </c>
      <c r="E66" s="130">
        <f t="shared" si="3"/>
        <v>0.74802916073524917</v>
      </c>
      <c r="F66" s="189">
        <f t="shared" si="4"/>
        <v>677.35890746999939</v>
      </c>
      <c r="G66" s="130">
        <f t="shared" si="5"/>
        <v>2.7302319677770637E-2</v>
      </c>
    </row>
    <row r="67" spans="1:7" x14ac:dyDescent="0.25">
      <c r="A67" s="187">
        <v>42400</v>
      </c>
      <c r="B67" s="188">
        <v>6488.9189326899996</v>
      </c>
      <c r="C67" s="188">
        <v>19036.71193379</v>
      </c>
      <c r="D67" s="188">
        <v>25525.630866480002</v>
      </c>
      <c r="E67" s="130">
        <f t="shared" si="3"/>
        <v>0.74578810738773227</v>
      </c>
      <c r="F67" s="189">
        <f t="shared" si="4"/>
        <v>524.62101670000266</v>
      </c>
      <c r="G67" s="130">
        <f t="shared" si="5"/>
        <v>2.0983993040769811E-2</v>
      </c>
    </row>
    <row r="68" spans="1:7" x14ac:dyDescent="0.25">
      <c r="A68" s="187">
        <v>42429</v>
      </c>
      <c r="B68" s="188">
        <v>6446.6937770000004</v>
      </c>
      <c r="C68" s="188">
        <v>18921.463213169998</v>
      </c>
      <c r="D68" s="188">
        <v>25368.156990169999</v>
      </c>
      <c r="E68" s="130">
        <f t="shared" si="3"/>
        <v>0.74587457104203303</v>
      </c>
      <c r="F68" s="189">
        <f t="shared" si="4"/>
        <v>281.95231724999758</v>
      </c>
      <c r="G68" s="130">
        <f t="shared" si="5"/>
        <v>1.1239337353982304E-2</v>
      </c>
    </row>
    <row r="69" spans="1:7" x14ac:dyDescent="0.25">
      <c r="A69" s="187">
        <v>42460</v>
      </c>
      <c r="B69" s="188">
        <v>6435.44065976</v>
      </c>
      <c r="C69" s="188">
        <v>18558.12183462</v>
      </c>
      <c r="D69" s="188">
        <v>24993.562494379999</v>
      </c>
      <c r="E69" s="130">
        <f t="shared" si="3"/>
        <v>0.74251607144011345</v>
      </c>
      <c r="F69" s="189">
        <f t="shared" si="4"/>
        <v>74.595074829998339</v>
      </c>
      <c r="G69" s="130">
        <f t="shared" si="5"/>
        <v>2.9935058533554493E-3</v>
      </c>
    </row>
    <row r="70" spans="1:7" x14ac:dyDescent="0.25">
      <c r="A70" s="187">
        <v>42490</v>
      </c>
      <c r="B70" s="188">
        <v>6546.2491786000001</v>
      </c>
      <c r="C70" s="188">
        <v>18342.287792300001</v>
      </c>
      <c r="D70" s="188">
        <v>24888.536970900001</v>
      </c>
      <c r="E70" s="130">
        <f t="shared" ref="E70:E101" si="6">C70/D70</f>
        <v>0.73697734076318111</v>
      </c>
      <c r="F70" s="189">
        <f t="shared" si="4"/>
        <v>187.88774623000063</v>
      </c>
      <c r="G70" s="130">
        <f t="shared" si="5"/>
        <v>7.6065914106560051E-3</v>
      </c>
    </row>
    <row r="71" spans="1:7" x14ac:dyDescent="0.25">
      <c r="A71" s="187">
        <v>42521</v>
      </c>
      <c r="B71" s="188">
        <v>6698.8381977999998</v>
      </c>
      <c r="C71" s="188">
        <v>18251.048574010001</v>
      </c>
      <c r="D71" s="188">
        <v>24949.886771810001</v>
      </c>
      <c r="E71" s="130">
        <f t="shared" si="6"/>
        <v>0.73150827259990692</v>
      </c>
      <c r="F71" s="189">
        <f t="shared" si="4"/>
        <v>292.1419809800027</v>
      </c>
      <c r="G71" s="130">
        <f t="shared" si="5"/>
        <v>1.1847879173793929E-2</v>
      </c>
    </row>
    <row r="72" spans="1:7" x14ac:dyDescent="0.25">
      <c r="A72" s="187">
        <v>42551</v>
      </c>
      <c r="B72" s="188">
        <v>6912.7984054899998</v>
      </c>
      <c r="C72" s="188">
        <v>18177.67486005</v>
      </c>
      <c r="D72" s="188">
        <v>25090.47326554</v>
      </c>
      <c r="E72" s="130">
        <f t="shared" si="6"/>
        <v>0.72448513296940309</v>
      </c>
      <c r="F72" s="189">
        <f t="shared" si="4"/>
        <v>283.71658475000004</v>
      </c>
      <c r="G72" s="130">
        <f t="shared" si="5"/>
        <v>1.1437068876065881E-2</v>
      </c>
    </row>
    <row r="73" spans="1:7" x14ac:dyDescent="0.25">
      <c r="A73" s="187">
        <v>42582</v>
      </c>
      <c r="B73" s="188">
        <v>7194.2462364800003</v>
      </c>
      <c r="C73" s="188">
        <v>18035.463334749998</v>
      </c>
      <c r="D73" s="188">
        <v>25229.70957123</v>
      </c>
      <c r="E73" s="130">
        <f t="shared" si="6"/>
        <v>0.71485021592623643</v>
      </c>
      <c r="F73" s="189">
        <f t="shared" si="4"/>
        <v>210.90453818999958</v>
      </c>
      <c r="G73" s="130">
        <f t="shared" si="5"/>
        <v>8.4298405903671103E-3</v>
      </c>
    </row>
    <row r="74" spans="1:7" x14ac:dyDescent="0.25">
      <c r="A74" s="187">
        <v>42613</v>
      </c>
      <c r="B74" s="188">
        <v>7545.89848205</v>
      </c>
      <c r="C74" s="188">
        <v>17940.715915950001</v>
      </c>
      <c r="D74" s="188">
        <v>25486.614398000002</v>
      </c>
      <c r="E74" s="130">
        <f t="shared" si="6"/>
        <v>0.70392699617874133</v>
      </c>
      <c r="F74" s="189">
        <f t="shared" si="4"/>
        <v>436.73437884000305</v>
      </c>
      <c r="G74" s="130">
        <f t="shared" si="5"/>
        <v>1.743458964697453E-2</v>
      </c>
    </row>
    <row r="75" spans="1:7" x14ac:dyDescent="0.25">
      <c r="A75" s="187">
        <v>42643</v>
      </c>
      <c r="B75" s="188">
        <v>7672.3328718700004</v>
      </c>
      <c r="C75" s="188">
        <v>17915.840829299999</v>
      </c>
      <c r="D75" s="188">
        <v>25588.173701169999</v>
      </c>
      <c r="E75" s="130">
        <f t="shared" si="6"/>
        <v>0.70016098212123723</v>
      </c>
      <c r="F75" s="189">
        <f t="shared" si="4"/>
        <v>283.53907092999725</v>
      </c>
      <c r="G75" s="130">
        <f t="shared" si="5"/>
        <v>1.1205025287784887E-2</v>
      </c>
    </row>
    <row r="76" spans="1:7" x14ac:dyDescent="0.25">
      <c r="A76" s="187">
        <v>42674</v>
      </c>
      <c r="B76" s="188">
        <v>7694.7566524800004</v>
      </c>
      <c r="C76" s="188">
        <v>17797.68909385</v>
      </c>
      <c r="D76" s="188">
        <v>25492.445746329999</v>
      </c>
      <c r="E76" s="130">
        <f t="shared" si="6"/>
        <v>0.69815541713616203</v>
      </c>
      <c r="F76" s="189">
        <f t="shared" si="4"/>
        <v>211.60205255999972</v>
      </c>
      <c r="G76" s="130">
        <f t="shared" si="5"/>
        <v>8.3700550156933229E-3</v>
      </c>
    </row>
    <row r="77" spans="1:7" x14ac:dyDescent="0.25">
      <c r="A77" s="187">
        <v>42704</v>
      </c>
      <c r="B77" s="188">
        <v>7843.3804252500004</v>
      </c>
      <c r="C77" s="188">
        <v>17818.493056970001</v>
      </c>
      <c r="D77" s="188">
        <v>25661.873482219999</v>
      </c>
      <c r="E77" s="130">
        <f t="shared" si="6"/>
        <v>0.69435667155461833</v>
      </c>
      <c r="F77" s="189">
        <f t="shared" si="4"/>
        <v>196.97897272999762</v>
      </c>
      <c r="G77" s="130">
        <f t="shared" si="5"/>
        <v>7.7353146959469044E-3</v>
      </c>
    </row>
    <row r="78" spans="1:7" x14ac:dyDescent="0.25">
      <c r="A78" s="187">
        <v>42735</v>
      </c>
      <c r="B78" s="188">
        <v>8011.9553083700002</v>
      </c>
      <c r="C78" s="188">
        <v>17726.150507890001</v>
      </c>
      <c r="D78" s="188">
        <v>25738.105816259998</v>
      </c>
      <c r="E78" s="130">
        <f t="shared" si="6"/>
        <v>0.68871231762096263</v>
      </c>
      <c r="F78" s="189">
        <f t="shared" si="4"/>
        <v>251.17338300999836</v>
      </c>
      <c r="G78" s="130">
        <f t="shared" si="5"/>
        <v>9.8549868120778594E-3</v>
      </c>
    </row>
    <row r="79" spans="1:7" x14ac:dyDescent="0.25">
      <c r="A79" s="187">
        <v>42766</v>
      </c>
      <c r="B79" s="188">
        <v>8058.0436696999996</v>
      </c>
      <c r="C79" s="188">
        <v>17444.795808769999</v>
      </c>
      <c r="D79" s="188">
        <v>25502.839478469999</v>
      </c>
      <c r="E79" s="130">
        <f t="shared" si="6"/>
        <v>0.68403347099828782</v>
      </c>
      <c r="F79" s="189">
        <f t="shared" si="4"/>
        <v>-22.791388010002265</v>
      </c>
      <c r="G79" s="130">
        <f t="shared" si="5"/>
        <v>-8.9288245721408366E-4</v>
      </c>
    </row>
    <row r="80" spans="1:7" x14ac:dyDescent="0.25">
      <c r="A80" s="187">
        <v>42794</v>
      </c>
      <c r="B80" s="188">
        <v>8176.3777530799998</v>
      </c>
      <c r="C80" s="188">
        <v>17190.265847189999</v>
      </c>
      <c r="D80" s="188">
        <v>25366.643600269999</v>
      </c>
      <c r="E80" s="130">
        <f t="shared" si="6"/>
        <v>0.67767206880326214</v>
      </c>
      <c r="F80" s="189">
        <f t="shared" si="4"/>
        <v>-1.5133898999993107</v>
      </c>
      <c r="G80" s="130">
        <f t="shared" si="5"/>
        <v>-5.9657069316654265E-5</v>
      </c>
    </row>
    <row r="81" spans="1:7" x14ac:dyDescent="0.25">
      <c r="A81" s="187">
        <v>42825</v>
      </c>
      <c r="B81" s="188">
        <v>8213.5547935400009</v>
      </c>
      <c r="C81" s="188">
        <v>17008.85650894</v>
      </c>
      <c r="D81" s="188">
        <v>25222.411302479999</v>
      </c>
      <c r="E81" s="130">
        <f t="shared" si="6"/>
        <v>0.6743548943422234</v>
      </c>
      <c r="F81" s="189">
        <f t="shared" si="4"/>
        <v>228.84880809999959</v>
      </c>
      <c r="G81" s="130">
        <f t="shared" si="5"/>
        <v>9.1563100759028959E-3</v>
      </c>
    </row>
    <row r="82" spans="1:7" x14ac:dyDescent="0.25">
      <c r="A82" s="187">
        <v>42855</v>
      </c>
      <c r="B82" s="188">
        <v>8331.6310514199995</v>
      </c>
      <c r="C82" s="188">
        <v>16890.88334747</v>
      </c>
      <c r="D82" s="188">
        <v>25222.514398890002</v>
      </c>
      <c r="E82" s="130">
        <f t="shared" si="6"/>
        <v>0.66967484210112449</v>
      </c>
      <c r="F82" s="189">
        <f t="shared" ref="F82:F113" si="7">D82-D70</f>
        <v>333.97742799000116</v>
      </c>
      <c r="G82" s="130">
        <f t="shared" ref="G82:G113" si="8">D82/D70-1</f>
        <v>1.3418925683759131E-2</v>
      </c>
    </row>
    <row r="83" spans="1:7" x14ac:dyDescent="0.25">
      <c r="A83" s="187">
        <v>42886</v>
      </c>
      <c r="B83" s="188">
        <v>8394.4695578699993</v>
      </c>
      <c r="C83" s="188">
        <v>16636.77697726</v>
      </c>
      <c r="D83" s="188">
        <v>25031.246535130002</v>
      </c>
      <c r="E83" s="130">
        <f t="shared" si="6"/>
        <v>0.66464037074267091</v>
      </c>
      <c r="F83" s="189">
        <f t="shared" si="7"/>
        <v>81.359763320000638</v>
      </c>
      <c r="G83" s="130">
        <f t="shared" si="8"/>
        <v>3.2609271562678011E-3</v>
      </c>
    </row>
    <row r="84" spans="1:7" x14ac:dyDescent="0.25">
      <c r="A84" s="187">
        <v>42916</v>
      </c>
      <c r="B84" s="188">
        <v>8580.0143480900006</v>
      </c>
      <c r="C84" s="188">
        <v>16449.285782110001</v>
      </c>
      <c r="D84" s="188">
        <v>25029.300130200001</v>
      </c>
      <c r="E84" s="130">
        <f t="shared" si="6"/>
        <v>0.65720118806927896</v>
      </c>
      <c r="F84" s="189">
        <f t="shared" si="7"/>
        <v>-61.173135339999135</v>
      </c>
      <c r="G84" s="130">
        <f t="shared" si="8"/>
        <v>-2.4381020912832563E-3</v>
      </c>
    </row>
    <row r="85" spans="1:7" x14ac:dyDescent="0.25">
      <c r="A85" s="187">
        <v>42947</v>
      </c>
      <c r="B85" s="188">
        <v>8988.5561286400007</v>
      </c>
      <c r="C85" s="188">
        <v>16299.74890588</v>
      </c>
      <c r="D85" s="188">
        <v>25288.305034519999</v>
      </c>
      <c r="E85" s="130">
        <f t="shared" si="6"/>
        <v>0.64455679744569283</v>
      </c>
      <c r="F85" s="189">
        <f t="shared" si="7"/>
        <v>58.595463289999316</v>
      </c>
      <c r="G85" s="130">
        <f t="shared" si="8"/>
        <v>2.3224787080711184E-3</v>
      </c>
    </row>
    <row r="86" spans="1:7" x14ac:dyDescent="0.25">
      <c r="A86" s="187">
        <v>42978</v>
      </c>
      <c r="B86" s="188">
        <v>9375.3379752300007</v>
      </c>
      <c r="C86" s="188">
        <v>16210.5968916</v>
      </c>
      <c r="D86" s="188">
        <v>25585.934866830001</v>
      </c>
      <c r="E86" s="130">
        <f t="shared" si="6"/>
        <v>0.63357453913539297</v>
      </c>
      <c r="F86" s="189">
        <f t="shared" si="7"/>
        <v>99.320468829999299</v>
      </c>
      <c r="G86" s="130">
        <f t="shared" si="8"/>
        <v>3.8969659633487641E-3</v>
      </c>
    </row>
    <row r="87" spans="1:7" x14ac:dyDescent="0.25">
      <c r="A87" s="187">
        <v>43008</v>
      </c>
      <c r="B87" s="188">
        <v>9573.5411916600005</v>
      </c>
      <c r="C87" s="188">
        <v>16262.40512091</v>
      </c>
      <c r="D87" s="188">
        <v>25835.946312569999</v>
      </c>
      <c r="E87" s="130">
        <f t="shared" si="6"/>
        <v>0.62944878906943036</v>
      </c>
      <c r="F87" s="189">
        <f t="shared" si="7"/>
        <v>247.77261139999973</v>
      </c>
      <c r="G87" s="130">
        <f t="shared" si="8"/>
        <v>9.6830908799352411E-3</v>
      </c>
    </row>
    <row r="88" spans="1:7" x14ac:dyDescent="0.25">
      <c r="A88" s="187">
        <v>43039</v>
      </c>
      <c r="B88" s="188">
        <v>9693.4253035599995</v>
      </c>
      <c r="C88" s="188">
        <v>16185.2703981</v>
      </c>
      <c r="D88" s="188">
        <v>25878.695701659999</v>
      </c>
      <c r="E88" s="130">
        <f t="shared" si="6"/>
        <v>0.62542836720560802</v>
      </c>
      <c r="F88" s="189">
        <f t="shared" si="7"/>
        <v>386.24995533000038</v>
      </c>
      <c r="G88" s="130">
        <f t="shared" si="8"/>
        <v>1.5151545645070374E-2</v>
      </c>
    </row>
    <row r="89" spans="1:7" x14ac:dyDescent="0.25">
      <c r="A89" s="187">
        <v>43069</v>
      </c>
      <c r="B89" s="188">
        <v>9854.4942013</v>
      </c>
      <c r="C89" s="188">
        <v>16111.344050580001</v>
      </c>
      <c r="D89" s="188">
        <v>25965.838251879999</v>
      </c>
      <c r="E89" s="130">
        <f t="shared" si="6"/>
        <v>0.62048233892135163</v>
      </c>
      <c r="F89" s="189">
        <f t="shared" si="7"/>
        <v>303.96476966000046</v>
      </c>
      <c r="G89" s="130">
        <f t="shared" si="8"/>
        <v>1.1844995256118152E-2</v>
      </c>
    </row>
    <row r="90" spans="1:7" x14ac:dyDescent="0.25">
      <c r="A90" s="187">
        <v>43100</v>
      </c>
      <c r="B90" s="188">
        <v>9956.8210894299991</v>
      </c>
      <c r="C90" s="188">
        <v>15951.059577739999</v>
      </c>
      <c r="D90" s="188">
        <v>25907.88066717</v>
      </c>
      <c r="E90" s="130">
        <f t="shared" si="6"/>
        <v>0.61568369032797399</v>
      </c>
      <c r="F90" s="189">
        <f t="shared" si="7"/>
        <v>169.77485091000199</v>
      </c>
      <c r="G90" s="130">
        <f t="shared" si="8"/>
        <v>6.5962449654219935E-3</v>
      </c>
    </row>
    <row r="91" spans="1:7" x14ac:dyDescent="0.25">
      <c r="A91" s="187">
        <v>43131</v>
      </c>
      <c r="B91" s="188">
        <v>9941.0559225899997</v>
      </c>
      <c r="C91" s="188">
        <v>15663.211809120001</v>
      </c>
      <c r="D91" s="188">
        <v>25604.267731709999</v>
      </c>
      <c r="E91" s="130">
        <f t="shared" si="6"/>
        <v>0.61174222880514784</v>
      </c>
      <c r="F91" s="189">
        <f t="shared" si="7"/>
        <v>101.42825323999932</v>
      </c>
      <c r="G91" s="130">
        <f t="shared" si="8"/>
        <v>3.9771356960320858E-3</v>
      </c>
    </row>
    <row r="92" spans="1:7" x14ac:dyDescent="0.25">
      <c r="A92" s="187">
        <v>43159</v>
      </c>
      <c r="B92" s="188">
        <v>10205.999972690001</v>
      </c>
      <c r="C92" s="188">
        <v>15580.113109579999</v>
      </c>
      <c r="D92" s="188">
        <v>25786.11308227</v>
      </c>
      <c r="E92" s="130">
        <f t="shared" si="6"/>
        <v>0.60420556831779981</v>
      </c>
      <c r="F92" s="189">
        <f t="shared" si="7"/>
        <v>419.46948200000043</v>
      </c>
      <c r="G92" s="130">
        <f t="shared" si="8"/>
        <v>1.6536262684572645E-2</v>
      </c>
    </row>
    <row r="93" spans="1:7" x14ac:dyDescent="0.25">
      <c r="A93" s="187">
        <v>43190</v>
      </c>
      <c r="B93" s="188">
        <v>10278.510972620001</v>
      </c>
      <c r="C93" s="188">
        <v>15389.546082000001</v>
      </c>
      <c r="D93" s="188">
        <v>25668.05705462</v>
      </c>
      <c r="E93" s="130">
        <f t="shared" si="6"/>
        <v>0.59956022574096757</v>
      </c>
      <c r="F93" s="189">
        <f t="shared" si="7"/>
        <v>445.6457521400007</v>
      </c>
      <c r="G93" s="130">
        <f t="shared" si="8"/>
        <v>1.7668641859637901E-2</v>
      </c>
    </row>
    <row r="94" spans="1:7" x14ac:dyDescent="0.25">
      <c r="A94" s="187">
        <v>43220</v>
      </c>
      <c r="B94" s="188">
        <v>10717.86394841</v>
      </c>
      <c r="C94" s="188">
        <v>15230.26902836</v>
      </c>
      <c r="D94" s="188">
        <v>25948.132976770001</v>
      </c>
      <c r="E94" s="130">
        <f t="shared" si="6"/>
        <v>0.58695047701485337</v>
      </c>
      <c r="F94" s="189">
        <f t="shared" si="7"/>
        <v>725.61857787999907</v>
      </c>
      <c r="G94" s="130">
        <f t="shared" si="8"/>
        <v>2.8768685247016146E-2</v>
      </c>
    </row>
    <row r="95" spans="1:7" x14ac:dyDescent="0.25">
      <c r="A95" s="187">
        <v>43251</v>
      </c>
      <c r="B95" s="188">
        <v>10898.7361449</v>
      </c>
      <c r="C95" s="188">
        <v>15063.408503340001</v>
      </c>
      <c r="D95" s="188">
        <v>25962.144648239999</v>
      </c>
      <c r="E95" s="130">
        <f t="shared" si="6"/>
        <v>0.58020663190323785</v>
      </c>
      <c r="F95" s="189">
        <f t="shared" si="7"/>
        <v>930.89811310999721</v>
      </c>
      <c r="G95" s="130">
        <f t="shared" si="8"/>
        <v>3.7189442875069423E-2</v>
      </c>
    </row>
    <row r="96" spans="1:7" x14ac:dyDescent="0.25">
      <c r="A96" s="187">
        <v>43281</v>
      </c>
      <c r="B96" s="188">
        <v>11134.6194607</v>
      </c>
      <c r="C96" s="188">
        <v>14902.72734206</v>
      </c>
      <c r="D96" s="188">
        <v>26037.346802759999</v>
      </c>
      <c r="E96" s="130">
        <f t="shared" si="6"/>
        <v>0.57235967454565251</v>
      </c>
      <c r="F96" s="189">
        <f t="shared" si="7"/>
        <v>1008.0466725599981</v>
      </c>
      <c r="G96" s="130">
        <f t="shared" si="8"/>
        <v>4.0274664785520775E-2</v>
      </c>
    </row>
    <row r="97" spans="1:7" x14ac:dyDescent="0.25">
      <c r="A97" s="187">
        <v>43312</v>
      </c>
      <c r="B97" s="188">
        <v>11555.941515300001</v>
      </c>
      <c r="C97" s="188">
        <v>14768.13892308</v>
      </c>
      <c r="D97" s="188">
        <v>26324.080438379999</v>
      </c>
      <c r="E97" s="130">
        <f t="shared" si="6"/>
        <v>0.56101252834451676</v>
      </c>
      <c r="F97" s="189">
        <f t="shared" si="7"/>
        <v>1035.7754038599996</v>
      </c>
      <c r="G97" s="130">
        <f t="shared" si="8"/>
        <v>4.0958672494898485E-2</v>
      </c>
    </row>
    <row r="98" spans="1:7" x14ac:dyDescent="0.25">
      <c r="A98" s="187">
        <v>43343</v>
      </c>
      <c r="B98" s="188">
        <v>12066.39149858</v>
      </c>
      <c r="C98" s="188">
        <v>14732.34585573</v>
      </c>
      <c r="D98" s="188">
        <v>26798.73735431</v>
      </c>
      <c r="E98" s="130">
        <f t="shared" si="6"/>
        <v>0.54974029787118384</v>
      </c>
      <c r="F98" s="189">
        <f t="shared" si="7"/>
        <v>1212.8024874799994</v>
      </c>
      <c r="G98" s="130">
        <f t="shared" si="8"/>
        <v>4.7401140266807085E-2</v>
      </c>
    </row>
    <row r="99" spans="1:7" x14ac:dyDescent="0.25">
      <c r="A99" s="187">
        <v>43373</v>
      </c>
      <c r="B99" s="188">
        <v>12366.907744059999</v>
      </c>
      <c r="C99" s="188">
        <v>14508.883638540001</v>
      </c>
      <c r="D99" s="188">
        <v>26875.7913826</v>
      </c>
      <c r="E99" s="130">
        <f t="shared" si="6"/>
        <v>0.53984954087466919</v>
      </c>
      <c r="F99" s="189">
        <f t="shared" si="7"/>
        <v>1039.8450700300018</v>
      </c>
      <c r="G99" s="130">
        <f t="shared" si="8"/>
        <v>4.0247996239413331E-2</v>
      </c>
    </row>
    <row r="100" spans="1:7" x14ac:dyDescent="0.25">
      <c r="A100" s="187">
        <v>43404</v>
      </c>
      <c r="B100" s="188">
        <v>12481.919351340001</v>
      </c>
      <c r="C100" s="188">
        <v>14390.795803970001</v>
      </c>
      <c r="D100" s="188">
        <v>26872.715155310001</v>
      </c>
      <c r="E100" s="130">
        <f t="shared" si="6"/>
        <v>0.53551700007977809</v>
      </c>
      <c r="F100" s="189">
        <f t="shared" si="7"/>
        <v>994.01945365000211</v>
      </c>
      <c r="G100" s="130">
        <f t="shared" si="8"/>
        <v>3.8410724601790402E-2</v>
      </c>
    </row>
    <row r="101" spans="1:7" x14ac:dyDescent="0.25">
      <c r="A101" s="187">
        <v>43434</v>
      </c>
      <c r="B101" s="188">
        <v>12558.268287000001</v>
      </c>
      <c r="C101" s="188">
        <v>14283.850375010001</v>
      </c>
      <c r="D101" s="188">
        <v>26842.118662010002</v>
      </c>
      <c r="E101" s="130">
        <f t="shared" si="6"/>
        <v>0.53214317971204406</v>
      </c>
      <c r="F101" s="189">
        <f t="shared" si="7"/>
        <v>876.28041013000256</v>
      </c>
      <c r="G101" s="130">
        <f t="shared" si="8"/>
        <v>3.3747433902564516E-2</v>
      </c>
    </row>
    <row r="102" spans="1:7" x14ac:dyDescent="0.25">
      <c r="A102" s="187">
        <v>43465</v>
      </c>
      <c r="B102" s="188">
        <v>12785.13629466</v>
      </c>
      <c r="C102" s="188">
        <v>14226.8026415</v>
      </c>
      <c r="D102" s="188">
        <v>27011.938936160001</v>
      </c>
      <c r="E102" s="130">
        <f t="shared" ref="E102:E133" si="9">C102/D102</f>
        <v>0.52668572497233967</v>
      </c>
      <c r="F102" s="189">
        <f t="shared" si="7"/>
        <v>1104.0582689900002</v>
      </c>
      <c r="G102" s="130">
        <f t="shared" si="8"/>
        <v>4.2614765876586747E-2</v>
      </c>
    </row>
    <row r="103" spans="1:7" x14ac:dyDescent="0.25">
      <c r="A103" s="187">
        <v>43496</v>
      </c>
      <c r="B103" s="188">
        <v>12873.917335980001</v>
      </c>
      <c r="C103" s="188">
        <v>14156.073126269999</v>
      </c>
      <c r="D103" s="188">
        <v>27029.99046225</v>
      </c>
      <c r="E103" s="130">
        <f t="shared" si="9"/>
        <v>0.52371728158914177</v>
      </c>
      <c r="F103" s="189">
        <f t="shared" si="7"/>
        <v>1425.7227305400011</v>
      </c>
      <c r="G103" s="130">
        <f t="shared" si="8"/>
        <v>5.5683011343233613E-2</v>
      </c>
    </row>
    <row r="104" spans="1:7" x14ac:dyDescent="0.25">
      <c r="A104" s="187">
        <v>43524</v>
      </c>
      <c r="B104" s="188">
        <v>12980.843100509999</v>
      </c>
      <c r="C104" s="188">
        <v>14123.21325576</v>
      </c>
      <c r="D104" s="188">
        <v>27104.056356270001</v>
      </c>
      <c r="E104" s="130">
        <f t="shared" si="9"/>
        <v>0.5210737857875235</v>
      </c>
      <c r="F104" s="189">
        <f t="shared" si="7"/>
        <v>1317.9432740000011</v>
      </c>
      <c r="G104" s="130">
        <f t="shared" si="8"/>
        <v>5.111058304115601E-2</v>
      </c>
    </row>
    <row r="105" spans="1:7" x14ac:dyDescent="0.25">
      <c r="A105" s="187">
        <v>43555</v>
      </c>
      <c r="B105" s="188">
        <v>13128.558473810001</v>
      </c>
      <c r="C105" s="188">
        <v>13926.63366111</v>
      </c>
      <c r="D105" s="188">
        <v>27055.192134919998</v>
      </c>
      <c r="E105" s="130">
        <f t="shared" si="9"/>
        <v>0.51474902087776953</v>
      </c>
      <c r="F105" s="189">
        <f t="shared" si="7"/>
        <v>1387.1350802999987</v>
      </c>
      <c r="G105" s="130">
        <f t="shared" si="8"/>
        <v>5.4041296438926523E-2</v>
      </c>
    </row>
    <row r="106" spans="1:7" x14ac:dyDescent="0.25">
      <c r="A106" s="187">
        <v>43585</v>
      </c>
      <c r="B106" s="188">
        <v>13240.501778559999</v>
      </c>
      <c r="C106" s="188">
        <v>13743.30718448</v>
      </c>
      <c r="D106" s="188">
        <v>26983.808963039999</v>
      </c>
      <c r="E106" s="130">
        <f t="shared" si="9"/>
        <v>0.50931679820681908</v>
      </c>
      <c r="F106" s="189">
        <f t="shared" si="7"/>
        <v>1035.6759862699982</v>
      </c>
      <c r="G106" s="130">
        <f t="shared" si="8"/>
        <v>3.9913314271866174E-2</v>
      </c>
    </row>
    <row r="107" spans="1:7" x14ac:dyDescent="0.25">
      <c r="A107" s="187">
        <v>43616</v>
      </c>
      <c r="B107" s="188">
        <v>13447.215683349999</v>
      </c>
      <c r="C107" s="188">
        <v>13569.575950160001</v>
      </c>
      <c r="D107" s="188">
        <v>27016.791633510002</v>
      </c>
      <c r="E107" s="130">
        <f t="shared" si="9"/>
        <v>0.50226452253231713</v>
      </c>
      <c r="F107" s="189">
        <f t="shared" si="7"/>
        <v>1054.6469852700029</v>
      </c>
      <c r="G107" s="130">
        <f t="shared" si="8"/>
        <v>4.0622490921276677E-2</v>
      </c>
    </row>
    <row r="108" spans="1:7" x14ac:dyDescent="0.25">
      <c r="A108" s="187">
        <v>43646</v>
      </c>
      <c r="B108" s="188">
        <v>13723.13359148</v>
      </c>
      <c r="C108" s="188">
        <v>13381.46187501</v>
      </c>
      <c r="D108" s="188">
        <v>27104.595466489998</v>
      </c>
      <c r="E108" s="130">
        <f t="shared" si="9"/>
        <v>0.49369716259199636</v>
      </c>
      <c r="F108" s="189">
        <f t="shared" si="7"/>
        <v>1067.248663729999</v>
      </c>
      <c r="G108" s="130">
        <f t="shared" si="8"/>
        <v>4.0989148080820215E-2</v>
      </c>
    </row>
    <row r="109" spans="1:7" x14ac:dyDescent="0.25">
      <c r="A109" s="187">
        <v>43677</v>
      </c>
      <c r="B109" s="188">
        <v>14138.80797971</v>
      </c>
      <c r="C109" s="188">
        <v>13235.27506942</v>
      </c>
      <c r="D109" s="188">
        <v>27374.08304913</v>
      </c>
      <c r="E109" s="130">
        <f t="shared" si="9"/>
        <v>0.48349656299594818</v>
      </c>
      <c r="F109" s="189">
        <f t="shared" si="7"/>
        <v>1050.0026107500016</v>
      </c>
      <c r="G109" s="130">
        <f t="shared" si="8"/>
        <v>3.988753237583631E-2</v>
      </c>
    </row>
    <row r="110" spans="1:7" x14ac:dyDescent="0.25">
      <c r="A110" s="187">
        <v>43708</v>
      </c>
      <c r="B110" s="188">
        <v>14650.307581700001</v>
      </c>
      <c r="C110" s="188">
        <v>13163.53381524</v>
      </c>
      <c r="D110" s="188">
        <v>27813.841396939999</v>
      </c>
      <c r="E110" s="130">
        <f t="shared" si="9"/>
        <v>0.47327277190443084</v>
      </c>
      <c r="F110" s="189">
        <f t="shared" si="7"/>
        <v>1015.1040426299987</v>
      </c>
      <c r="G110" s="130">
        <f t="shared" si="8"/>
        <v>3.7878801124439532E-2</v>
      </c>
    </row>
    <row r="111" spans="1:7" x14ac:dyDescent="0.25">
      <c r="A111" s="187">
        <v>43738</v>
      </c>
      <c r="B111" s="188">
        <v>14838.4826675</v>
      </c>
      <c r="C111" s="188">
        <v>13020.83971638</v>
      </c>
      <c r="D111" s="188">
        <v>27859.32238388</v>
      </c>
      <c r="E111" s="130">
        <f t="shared" si="9"/>
        <v>0.46737819165027994</v>
      </c>
      <c r="F111" s="189">
        <f t="shared" si="7"/>
        <v>983.53100128000005</v>
      </c>
      <c r="G111" s="130">
        <f t="shared" si="8"/>
        <v>3.6595424755259787E-2</v>
      </c>
    </row>
    <row r="112" spans="1:7" x14ac:dyDescent="0.25">
      <c r="A112" s="187">
        <v>43769</v>
      </c>
      <c r="B112" s="188">
        <v>14969.330886</v>
      </c>
      <c r="C112" s="188">
        <v>12952.568944889999</v>
      </c>
      <c r="D112" s="188">
        <v>27921.899830890001</v>
      </c>
      <c r="E112" s="130">
        <f t="shared" si="9"/>
        <v>0.46388566047932639</v>
      </c>
      <c r="F112" s="189">
        <f t="shared" si="7"/>
        <v>1049.1846755799997</v>
      </c>
      <c r="G112" s="130">
        <f t="shared" si="8"/>
        <v>3.9042749105040908E-2</v>
      </c>
    </row>
    <row r="113" spans="1:7" x14ac:dyDescent="0.25">
      <c r="A113" s="187">
        <v>43799</v>
      </c>
      <c r="B113" s="188">
        <v>15285.59797784</v>
      </c>
      <c r="C113" s="188">
        <v>12787.254839200001</v>
      </c>
      <c r="D113" s="188">
        <v>28072.852817039999</v>
      </c>
      <c r="E113" s="130">
        <f t="shared" si="9"/>
        <v>0.45550250708535894</v>
      </c>
      <c r="F113" s="189">
        <f t="shared" si="7"/>
        <v>1230.7341550299971</v>
      </c>
      <c r="G113" s="130">
        <f t="shared" si="8"/>
        <v>4.5850857397924827E-2</v>
      </c>
    </row>
    <row r="114" spans="1:7" x14ac:dyDescent="0.25">
      <c r="A114" s="187">
        <v>43830</v>
      </c>
      <c r="B114" s="188">
        <v>15552.20425741</v>
      </c>
      <c r="C114" s="188">
        <v>12694.985956050001</v>
      </c>
      <c r="D114" s="188">
        <v>28247.190213459999</v>
      </c>
      <c r="E114" s="130">
        <f t="shared" si="9"/>
        <v>0.44942473428740337</v>
      </c>
      <c r="F114" s="189">
        <f t="shared" ref="F114:F145" si="10">D114-D102</f>
        <v>1235.251277299998</v>
      </c>
      <c r="G114" s="130">
        <f t="shared" ref="G114:G145" si="11">D114/D102-1</f>
        <v>4.5729826363793746E-2</v>
      </c>
    </row>
    <row r="115" spans="1:7" x14ac:dyDescent="0.25">
      <c r="A115" s="187">
        <v>43861</v>
      </c>
      <c r="B115" s="188">
        <v>15609.21385878</v>
      </c>
      <c r="C115" s="188">
        <v>12574.95574091</v>
      </c>
      <c r="D115" s="188">
        <v>28184.169599690002</v>
      </c>
      <c r="E115" s="130">
        <f t="shared" si="9"/>
        <v>0.44617087959363938</v>
      </c>
      <c r="F115" s="189">
        <f t="shared" si="10"/>
        <v>1154.1791374400018</v>
      </c>
      <c r="G115" s="130">
        <f t="shared" si="11"/>
        <v>4.2699946159874713E-2</v>
      </c>
    </row>
    <row r="116" spans="1:7" x14ac:dyDescent="0.25">
      <c r="A116" s="187">
        <v>43890</v>
      </c>
      <c r="B116" s="188">
        <v>15831.762842</v>
      </c>
      <c r="C116" s="188">
        <v>12446.48423351</v>
      </c>
      <c r="D116" s="188">
        <v>28278.24707551</v>
      </c>
      <c r="E116" s="130">
        <f t="shared" si="9"/>
        <v>0.44014341484020458</v>
      </c>
      <c r="F116" s="189">
        <f t="shared" si="10"/>
        <v>1174.1907192399995</v>
      </c>
      <c r="G116" s="130">
        <f t="shared" si="11"/>
        <v>4.3321586400419942E-2</v>
      </c>
    </row>
    <row r="117" spans="1:7" x14ac:dyDescent="0.25">
      <c r="A117" s="187">
        <v>43921</v>
      </c>
      <c r="B117" s="188">
        <v>16537.443990160002</v>
      </c>
      <c r="C117" s="188">
        <v>12360.84896746</v>
      </c>
      <c r="D117" s="188">
        <v>28898.29295762</v>
      </c>
      <c r="E117" s="130">
        <f t="shared" si="9"/>
        <v>0.42773630212647734</v>
      </c>
      <c r="F117" s="189">
        <f t="shared" si="10"/>
        <v>1843.100822700002</v>
      </c>
      <c r="G117" s="130">
        <f t="shared" si="11"/>
        <v>6.8123738079875595E-2</v>
      </c>
    </row>
    <row r="118" spans="1:7" x14ac:dyDescent="0.25">
      <c r="A118" s="187">
        <v>43951</v>
      </c>
      <c r="B118" s="188">
        <v>16765.73108623</v>
      </c>
      <c r="C118" s="188">
        <v>12162.725806119999</v>
      </c>
      <c r="D118" s="188">
        <v>28928.456892350001</v>
      </c>
      <c r="E118" s="130">
        <f t="shared" si="9"/>
        <v>0.42044156905363234</v>
      </c>
      <c r="F118" s="189">
        <f t="shared" si="10"/>
        <v>1944.6479293100019</v>
      </c>
      <c r="G118" s="130">
        <f t="shared" si="11"/>
        <v>7.2067213786371154E-2</v>
      </c>
    </row>
    <row r="119" spans="1:7" x14ac:dyDescent="0.25">
      <c r="A119" s="187">
        <v>43982</v>
      </c>
      <c r="B119" s="188">
        <v>16879.676704500002</v>
      </c>
      <c r="C119" s="188">
        <v>12108.39489935</v>
      </c>
      <c r="D119" s="188">
        <v>28988.07160385</v>
      </c>
      <c r="E119" s="130">
        <f t="shared" si="9"/>
        <v>0.41770266973336179</v>
      </c>
      <c r="F119" s="189">
        <f t="shared" si="10"/>
        <v>1971.2799703399978</v>
      </c>
      <c r="G119" s="130">
        <f t="shared" si="11"/>
        <v>7.2964991442393989E-2</v>
      </c>
    </row>
    <row r="120" spans="1:7" x14ac:dyDescent="0.25">
      <c r="A120" s="187">
        <v>44012</v>
      </c>
      <c r="B120" s="188">
        <v>17045.930827190001</v>
      </c>
      <c r="C120" s="188">
        <v>11984.92703106</v>
      </c>
      <c r="D120" s="188">
        <v>29030.857858250001</v>
      </c>
      <c r="E120" s="130">
        <f t="shared" si="9"/>
        <v>0.41283406400111317</v>
      </c>
      <c r="F120" s="189">
        <f t="shared" si="10"/>
        <v>1926.2623917600031</v>
      </c>
      <c r="G120" s="130">
        <f t="shared" si="11"/>
        <v>7.1067741783546801E-2</v>
      </c>
    </row>
    <row r="121" spans="1:7" x14ac:dyDescent="0.25">
      <c r="A121" s="187">
        <v>44043</v>
      </c>
      <c r="B121" s="188">
        <v>17246.756383479998</v>
      </c>
      <c r="C121" s="188">
        <v>11768.94414163</v>
      </c>
      <c r="D121" s="188">
        <v>29015.700525110002</v>
      </c>
      <c r="E121" s="130">
        <f t="shared" si="9"/>
        <v>0.40560606597952825</v>
      </c>
      <c r="F121" s="189">
        <f t="shared" si="10"/>
        <v>1641.6174759800015</v>
      </c>
      <c r="G121" s="130">
        <f t="shared" si="11"/>
        <v>5.9969770422398705E-2</v>
      </c>
    </row>
    <row r="122" spans="1:7" x14ac:dyDescent="0.25">
      <c r="A122" s="187">
        <v>44074</v>
      </c>
      <c r="B122" s="188">
        <v>17587.440835220001</v>
      </c>
      <c r="C122" s="188">
        <v>11710.266532</v>
      </c>
      <c r="D122" s="188">
        <v>29297.707367219999</v>
      </c>
      <c r="E122" s="130">
        <f t="shared" si="9"/>
        <v>0.3996990749215461</v>
      </c>
      <c r="F122" s="189">
        <f t="shared" si="10"/>
        <v>1483.8659702799996</v>
      </c>
      <c r="G122" s="130">
        <f t="shared" si="11"/>
        <v>5.3349911258329552E-2</v>
      </c>
    </row>
    <row r="123" spans="1:7" x14ac:dyDescent="0.25">
      <c r="A123" s="187">
        <v>44104</v>
      </c>
      <c r="B123" s="188">
        <v>17788.276387620001</v>
      </c>
      <c r="C123" s="188">
        <v>11659.232846819999</v>
      </c>
      <c r="D123" s="188">
        <v>29447.50923444</v>
      </c>
      <c r="E123" s="130">
        <f t="shared" si="9"/>
        <v>0.39593273420843605</v>
      </c>
      <c r="F123" s="189">
        <f t="shared" si="10"/>
        <v>1588.1868505599996</v>
      </c>
      <c r="G123" s="130">
        <f t="shared" si="11"/>
        <v>5.7007375437062358E-2</v>
      </c>
    </row>
    <row r="124" spans="1:7" x14ac:dyDescent="0.25">
      <c r="A124" s="187">
        <v>44135</v>
      </c>
      <c r="B124" s="188">
        <v>17925.348781289998</v>
      </c>
      <c r="C124" s="188">
        <v>11599.08458237</v>
      </c>
      <c r="D124" s="188">
        <v>29524.433363659999</v>
      </c>
      <c r="E124" s="130">
        <f t="shared" si="9"/>
        <v>0.39286391848748148</v>
      </c>
      <c r="F124" s="189">
        <f t="shared" si="10"/>
        <v>1602.5335327699977</v>
      </c>
      <c r="G124" s="130">
        <f t="shared" si="11"/>
        <v>5.7393427470043168E-2</v>
      </c>
    </row>
    <row r="125" spans="1:7" x14ac:dyDescent="0.25">
      <c r="A125" s="187">
        <v>44165</v>
      </c>
      <c r="B125" s="188">
        <v>18098.893843450001</v>
      </c>
      <c r="C125" s="188">
        <v>11484.066114949999</v>
      </c>
      <c r="D125" s="188">
        <v>29582.959958399999</v>
      </c>
      <c r="E125" s="130">
        <f t="shared" si="9"/>
        <v>0.38819868367124399</v>
      </c>
      <c r="F125" s="189">
        <f t="shared" si="10"/>
        <v>1510.1071413600002</v>
      </c>
      <c r="G125" s="130">
        <f t="shared" si="11"/>
        <v>5.3792436101947505E-2</v>
      </c>
    </row>
    <row r="126" spans="1:7" x14ac:dyDescent="0.25">
      <c r="A126" s="187">
        <v>44196</v>
      </c>
      <c r="B126" s="188">
        <v>18501.649619380001</v>
      </c>
      <c r="C126" s="188">
        <v>11412.72181691</v>
      </c>
      <c r="D126" s="188">
        <v>29914.371436289999</v>
      </c>
      <c r="E126" s="130">
        <f t="shared" si="9"/>
        <v>0.38151300759289541</v>
      </c>
      <c r="F126" s="189">
        <f t="shared" si="10"/>
        <v>1667.1812228300005</v>
      </c>
      <c r="G126" s="130">
        <f t="shared" si="11"/>
        <v>5.9021134853815438E-2</v>
      </c>
    </row>
    <row r="127" spans="1:7" x14ac:dyDescent="0.25">
      <c r="A127" s="187">
        <v>44227</v>
      </c>
      <c r="B127" s="188">
        <v>18812.980523800001</v>
      </c>
      <c r="C127" s="188">
        <v>11353.51286542</v>
      </c>
      <c r="D127" s="188">
        <v>30166.493389219999</v>
      </c>
      <c r="E127" s="130">
        <f t="shared" si="9"/>
        <v>0.37636170432315408</v>
      </c>
      <c r="F127" s="189">
        <f t="shared" si="10"/>
        <v>1982.3237895299972</v>
      </c>
      <c r="G127" s="130">
        <f t="shared" si="11"/>
        <v>7.0334653022801952E-2</v>
      </c>
    </row>
    <row r="128" spans="1:7" x14ac:dyDescent="0.25">
      <c r="A128" s="187">
        <v>44255</v>
      </c>
      <c r="B128" s="188">
        <v>19184.17902078</v>
      </c>
      <c r="C128" s="188">
        <v>11295.01812929</v>
      </c>
      <c r="D128" s="188">
        <v>30479.197150069998</v>
      </c>
      <c r="E128" s="130">
        <f t="shared" si="9"/>
        <v>0.37058122212592665</v>
      </c>
      <c r="F128" s="189">
        <f t="shared" si="10"/>
        <v>2200.950074559998</v>
      </c>
      <c r="G128" s="130">
        <f t="shared" si="11"/>
        <v>7.7831913296567246E-2</v>
      </c>
    </row>
    <row r="129" spans="1:7" x14ac:dyDescent="0.25">
      <c r="A129" s="187">
        <v>44286</v>
      </c>
      <c r="B129" s="188">
        <v>19265.356149409999</v>
      </c>
      <c r="C129" s="188">
        <v>11193.34563872</v>
      </c>
      <c r="D129" s="188">
        <v>30458.701788130002</v>
      </c>
      <c r="E129" s="130">
        <f t="shared" si="9"/>
        <v>0.36749253847326269</v>
      </c>
      <c r="F129" s="189">
        <f t="shared" si="10"/>
        <v>1560.4088305100013</v>
      </c>
      <c r="G129" s="130">
        <f t="shared" si="11"/>
        <v>5.3996574565783995E-2</v>
      </c>
    </row>
    <row r="130" spans="1:7" x14ac:dyDescent="0.25">
      <c r="A130" s="187">
        <v>44316</v>
      </c>
      <c r="B130" s="188">
        <v>19473.05034491</v>
      </c>
      <c r="C130" s="188">
        <v>11059.193927439999</v>
      </c>
      <c r="D130" s="188">
        <v>30532.244272349999</v>
      </c>
      <c r="E130" s="130">
        <f t="shared" si="9"/>
        <v>0.3622135938908102</v>
      </c>
      <c r="F130" s="189">
        <f t="shared" si="10"/>
        <v>1603.7873799999979</v>
      </c>
      <c r="G130" s="130">
        <f t="shared" si="11"/>
        <v>5.543978325453347E-2</v>
      </c>
    </row>
    <row r="131" spans="1:7" x14ac:dyDescent="0.25">
      <c r="A131" s="187">
        <v>44347</v>
      </c>
      <c r="B131" s="188">
        <v>19846.045859239999</v>
      </c>
      <c r="C131" s="188">
        <v>10891.91148927</v>
      </c>
      <c r="D131" s="188">
        <v>30737.957348510001</v>
      </c>
      <c r="E131" s="130">
        <f t="shared" si="9"/>
        <v>0.35434727707428409</v>
      </c>
      <c r="F131" s="189">
        <f t="shared" si="10"/>
        <v>1749.8857446600014</v>
      </c>
      <c r="G131" s="130">
        <f t="shared" si="11"/>
        <v>6.0365717615641357E-2</v>
      </c>
    </row>
    <row r="132" spans="1:7" x14ac:dyDescent="0.25">
      <c r="A132" s="187">
        <v>44377</v>
      </c>
      <c r="B132" s="188">
        <v>20184.52690674</v>
      </c>
      <c r="C132" s="188">
        <v>10791.661341610001</v>
      </c>
      <c r="D132" s="188">
        <v>30976.188248350001</v>
      </c>
      <c r="E132" s="130">
        <f t="shared" si="9"/>
        <v>0.34838571018126596</v>
      </c>
      <c r="F132" s="189">
        <f t="shared" si="10"/>
        <v>1945.3303900999999</v>
      </c>
      <c r="G132" s="130">
        <f t="shared" si="11"/>
        <v>6.7009056349575769E-2</v>
      </c>
    </row>
    <row r="133" spans="1:7" x14ac:dyDescent="0.25">
      <c r="A133" s="187">
        <v>44408</v>
      </c>
      <c r="B133" s="188">
        <v>20780.456484949998</v>
      </c>
      <c r="C133" s="188">
        <v>10721.603279270001</v>
      </c>
      <c r="D133" s="188">
        <v>31502.059764220001</v>
      </c>
      <c r="E133" s="130">
        <f t="shared" si="9"/>
        <v>0.34034610306490448</v>
      </c>
      <c r="F133" s="189">
        <f t="shared" si="10"/>
        <v>2486.3592391099992</v>
      </c>
      <c r="G133" s="130">
        <f t="shared" si="11"/>
        <v>8.5690133069795005E-2</v>
      </c>
    </row>
    <row r="134" spans="1:7" x14ac:dyDescent="0.25">
      <c r="A134" s="187">
        <v>44439</v>
      </c>
      <c r="B134" s="188">
        <v>21130.186035580002</v>
      </c>
      <c r="C134" s="188">
        <v>10626.86506636</v>
      </c>
      <c r="D134" s="188">
        <v>31757.05110194</v>
      </c>
      <c r="E134" s="130">
        <f t="shared" ref="E134:E165" si="12">C134/D134</f>
        <v>0.33463009623430739</v>
      </c>
      <c r="F134" s="189">
        <f t="shared" si="10"/>
        <v>2459.3437347200015</v>
      </c>
      <c r="G134" s="130">
        <f t="shared" si="11"/>
        <v>8.394321452850817E-2</v>
      </c>
    </row>
    <row r="135" spans="1:7" x14ac:dyDescent="0.25">
      <c r="A135" s="187">
        <v>44469</v>
      </c>
      <c r="B135" s="188">
        <v>21471.860922240001</v>
      </c>
      <c r="C135" s="188">
        <v>10553.20796793</v>
      </c>
      <c r="D135" s="188">
        <v>32025.068890170001</v>
      </c>
      <c r="E135" s="130">
        <f t="shared" si="12"/>
        <v>0.32952959458486208</v>
      </c>
      <c r="F135" s="189">
        <f t="shared" si="10"/>
        <v>2577.5596557300014</v>
      </c>
      <c r="G135" s="130">
        <f t="shared" si="11"/>
        <v>8.7530651071685339E-2</v>
      </c>
    </row>
    <row r="136" spans="1:7" x14ac:dyDescent="0.25">
      <c r="A136" s="187">
        <v>44500</v>
      </c>
      <c r="B136" s="188">
        <v>21807.234108659999</v>
      </c>
      <c r="C136" s="188">
        <v>10491.01100393</v>
      </c>
      <c r="D136" s="188">
        <v>32298.245112590001</v>
      </c>
      <c r="E136" s="130">
        <f t="shared" si="12"/>
        <v>0.32481674986857278</v>
      </c>
      <c r="F136" s="189">
        <f t="shared" si="10"/>
        <v>2773.8117489300021</v>
      </c>
      <c r="G136" s="130">
        <f t="shared" si="11"/>
        <v>9.3949703107397697E-2</v>
      </c>
    </row>
    <row r="137" spans="1:7" x14ac:dyDescent="0.25">
      <c r="A137" s="187">
        <v>44530</v>
      </c>
      <c r="B137" s="188">
        <v>22066.238844349999</v>
      </c>
      <c r="C137" s="188">
        <v>10421.19248817</v>
      </c>
      <c r="D137" s="188">
        <v>32487.431332519998</v>
      </c>
      <c r="E137" s="130">
        <f t="shared" si="12"/>
        <v>0.32077612974400843</v>
      </c>
      <c r="F137" s="189">
        <f t="shared" si="10"/>
        <v>2904.4713741199994</v>
      </c>
      <c r="G137" s="130">
        <f t="shared" si="11"/>
        <v>9.8180553203746745E-2</v>
      </c>
    </row>
    <row r="138" spans="1:7" x14ac:dyDescent="0.25">
      <c r="A138" s="187">
        <v>44561</v>
      </c>
      <c r="B138" s="188">
        <v>22444.846223389999</v>
      </c>
      <c r="C138" s="188">
        <v>10377.770573870001</v>
      </c>
      <c r="D138" s="188">
        <v>32822.616797260001</v>
      </c>
      <c r="E138" s="130">
        <f t="shared" si="12"/>
        <v>0.31617742844733593</v>
      </c>
      <c r="F138" s="189">
        <f t="shared" si="10"/>
        <v>2908.2453609700024</v>
      </c>
      <c r="G138" s="130">
        <f t="shared" si="11"/>
        <v>9.72190028182216E-2</v>
      </c>
    </row>
    <row r="139" spans="1:7" x14ac:dyDescent="0.25">
      <c r="A139" s="187">
        <v>44592</v>
      </c>
      <c r="B139" s="188">
        <v>22689.922871430001</v>
      </c>
      <c r="C139" s="188">
        <v>10338.520173270001</v>
      </c>
      <c r="D139" s="188">
        <v>33028.443044699998</v>
      </c>
      <c r="E139" s="130">
        <f t="shared" si="12"/>
        <v>0.31301869601537274</v>
      </c>
      <c r="F139" s="189">
        <f t="shared" si="10"/>
        <v>2861.9496554799989</v>
      </c>
      <c r="G139" s="130">
        <f t="shared" si="11"/>
        <v>9.4871804241679625E-2</v>
      </c>
    </row>
    <row r="140" spans="1:7" x14ac:dyDescent="0.25">
      <c r="A140" s="187">
        <v>44620</v>
      </c>
      <c r="B140" s="188">
        <v>23099.070449260002</v>
      </c>
      <c r="C140" s="188">
        <v>10208.392719629999</v>
      </c>
      <c r="D140" s="188">
        <v>33307.463168889997</v>
      </c>
      <c r="E140" s="130">
        <f t="shared" si="12"/>
        <v>0.30648964971805159</v>
      </c>
      <c r="F140" s="189">
        <f t="shared" si="10"/>
        <v>2828.2660188199989</v>
      </c>
      <c r="G140" s="130">
        <f t="shared" si="11"/>
        <v>9.2793324079190942E-2</v>
      </c>
    </row>
    <row r="141" spans="1:7" x14ac:dyDescent="0.25">
      <c r="A141" s="187">
        <v>44651</v>
      </c>
      <c r="B141" s="188">
        <v>23177.3897296</v>
      </c>
      <c r="C141" s="188">
        <v>9978.3491693800006</v>
      </c>
      <c r="D141" s="188">
        <v>33155.738898980002</v>
      </c>
      <c r="E141" s="130">
        <f t="shared" si="12"/>
        <v>0.30095390724913007</v>
      </c>
      <c r="F141" s="189">
        <f t="shared" si="10"/>
        <v>2697.0371108500003</v>
      </c>
      <c r="G141" s="130">
        <f t="shared" si="11"/>
        <v>8.8547342877924429E-2</v>
      </c>
    </row>
    <row r="142" spans="1:7" x14ac:dyDescent="0.25">
      <c r="A142" s="187">
        <v>44681</v>
      </c>
      <c r="B142" s="188">
        <v>23472.863947319998</v>
      </c>
      <c r="C142" s="188">
        <v>9883.2237783</v>
      </c>
      <c r="D142" s="188">
        <v>33356.087725619996</v>
      </c>
      <c r="E142" s="130">
        <f t="shared" si="12"/>
        <v>0.2962944533422886</v>
      </c>
      <c r="F142" s="189">
        <f t="shared" si="10"/>
        <v>2823.8434532699976</v>
      </c>
      <c r="G142" s="130">
        <f t="shared" si="11"/>
        <v>9.2487254722616985E-2</v>
      </c>
    </row>
    <row r="143" spans="1:7" x14ac:dyDescent="0.25">
      <c r="A143" s="187">
        <v>44712</v>
      </c>
      <c r="B143" s="188">
        <v>23669.50228461</v>
      </c>
      <c r="C143" s="188">
        <v>9761.4660164800007</v>
      </c>
      <c r="D143" s="188">
        <v>33430.968301089997</v>
      </c>
      <c r="E143" s="130">
        <f t="shared" si="12"/>
        <v>0.29198873118376695</v>
      </c>
      <c r="F143" s="189">
        <f t="shared" si="10"/>
        <v>2693.0109525799962</v>
      </c>
      <c r="G143" s="130">
        <f t="shared" si="11"/>
        <v>8.7611903486180642E-2</v>
      </c>
    </row>
    <row r="144" spans="1:7" x14ac:dyDescent="0.25">
      <c r="A144" s="187">
        <v>44742</v>
      </c>
      <c r="B144" s="188">
        <v>24344.064796430001</v>
      </c>
      <c r="C144" s="188">
        <v>9678.5613564399991</v>
      </c>
      <c r="D144" s="188">
        <v>34022.626152869998</v>
      </c>
      <c r="E144" s="130">
        <f t="shared" si="12"/>
        <v>0.28447425877568711</v>
      </c>
      <c r="F144" s="189">
        <f t="shared" si="10"/>
        <v>3046.4379045199967</v>
      </c>
      <c r="G144" s="130">
        <f t="shared" si="11"/>
        <v>9.8347733429798856E-2</v>
      </c>
    </row>
    <row r="145" spans="1:7" x14ac:dyDescent="0.25">
      <c r="A145" s="187">
        <v>44773</v>
      </c>
      <c r="B145" s="188">
        <v>24983.130465329999</v>
      </c>
      <c r="C145" s="188">
        <v>9618.5446928900001</v>
      </c>
      <c r="D145" s="188">
        <v>34601.675158220001</v>
      </c>
      <c r="E145" s="130">
        <f t="shared" si="12"/>
        <v>0.27797916282689022</v>
      </c>
      <c r="F145" s="189">
        <f t="shared" si="10"/>
        <v>3099.6153940000004</v>
      </c>
      <c r="G145" s="130">
        <f t="shared" si="11"/>
        <v>9.8394054776079765E-2</v>
      </c>
    </row>
    <row r="146" spans="1:7" x14ac:dyDescent="0.25">
      <c r="A146" s="187">
        <v>44804</v>
      </c>
      <c r="B146" s="188">
        <v>25566.753329179999</v>
      </c>
      <c r="C146" s="188">
        <v>9547.8772274799994</v>
      </c>
      <c r="D146" s="188">
        <v>35114.630556659999</v>
      </c>
      <c r="E146" s="130">
        <f t="shared" si="12"/>
        <v>0.27190595703616499</v>
      </c>
      <c r="F146" s="189">
        <f t="shared" ref="F146:F177" si="13">D146-D134</f>
        <v>3357.5794547199985</v>
      </c>
      <c r="G146" s="130">
        <f t="shared" ref="G146:G177" si="14">D146/D134-1</f>
        <v>0.10572705393653159</v>
      </c>
    </row>
    <row r="147" spans="1:7" x14ac:dyDescent="0.25">
      <c r="A147" s="187">
        <v>44834</v>
      </c>
      <c r="B147" s="188">
        <v>26007.452499790001</v>
      </c>
      <c r="C147" s="188">
        <v>9515.1497019300004</v>
      </c>
      <c r="D147" s="188">
        <v>35522.602201720001</v>
      </c>
      <c r="E147" s="130">
        <f t="shared" si="12"/>
        <v>0.2678618432258118</v>
      </c>
      <c r="F147" s="189">
        <f t="shared" si="13"/>
        <v>3497.5333115499998</v>
      </c>
      <c r="G147" s="130">
        <f t="shared" si="14"/>
        <v>0.10921235871637913</v>
      </c>
    </row>
    <row r="148" spans="1:7" x14ac:dyDescent="0.25">
      <c r="A148" s="187">
        <v>44865</v>
      </c>
      <c r="B148" s="188">
        <v>26337.866411489998</v>
      </c>
      <c r="C148" s="188">
        <v>9405.8278738499994</v>
      </c>
      <c r="D148" s="188">
        <v>35743.694285340003</v>
      </c>
      <c r="E148" s="130">
        <f t="shared" si="12"/>
        <v>0.26314649512061561</v>
      </c>
      <c r="F148" s="189">
        <f t="shared" si="13"/>
        <v>3445.4491727500026</v>
      </c>
      <c r="G148" s="130">
        <f t="shared" si="14"/>
        <v>0.10667604882987747</v>
      </c>
    </row>
    <row r="149" spans="1:7" x14ac:dyDescent="0.25">
      <c r="A149" s="187">
        <v>44895</v>
      </c>
      <c r="B149" s="188">
        <v>26717.111258000001</v>
      </c>
      <c r="C149" s="188">
        <v>9327.4260589900005</v>
      </c>
      <c r="D149" s="188">
        <v>36044.537316989998</v>
      </c>
      <c r="E149" s="130">
        <f t="shared" si="12"/>
        <v>0.25877502537932184</v>
      </c>
      <c r="F149" s="189">
        <f t="shared" si="13"/>
        <v>3557.1059844699994</v>
      </c>
      <c r="G149" s="130">
        <f t="shared" si="14"/>
        <v>0.10949175846073511</v>
      </c>
    </row>
    <row r="150" spans="1:7" x14ac:dyDescent="0.25">
      <c r="A150" s="187">
        <v>44926</v>
      </c>
      <c r="B150" s="188">
        <v>27944.326145610001</v>
      </c>
      <c r="C150" s="188">
        <v>9271.23829338</v>
      </c>
      <c r="D150" s="188">
        <v>37215.564438989997</v>
      </c>
      <c r="E150" s="130">
        <f t="shared" si="12"/>
        <v>0.24912260322099833</v>
      </c>
      <c r="F150" s="189">
        <f t="shared" si="13"/>
        <v>4392.9476417299957</v>
      </c>
      <c r="G150" s="130">
        <f t="shared" si="14"/>
        <v>0.13383904363459265</v>
      </c>
    </row>
    <row r="151" spans="1:7" x14ac:dyDescent="0.25">
      <c r="A151" s="187">
        <v>44957</v>
      </c>
      <c r="B151" s="188">
        <v>27914.04340241</v>
      </c>
      <c r="C151" s="188">
        <v>9274.9382142600007</v>
      </c>
      <c r="D151" s="188">
        <v>37188.981616669997</v>
      </c>
      <c r="E151" s="130">
        <f t="shared" si="12"/>
        <v>0.24940016669083784</v>
      </c>
      <c r="F151" s="189">
        <f t="shared" si="13"/>
        <v>4160.5385719699989</v>
      </c>
      <c r="G151" s="130">
        <f t="shared" si="14"/>
        <v>0.12596835298409959</v>
      </c>
    </row>
    <row r="152" spans="1:7" x14ac:dyDescent="0.25">
      <c r="A152" s="187">
        <v>44985</v>
      </c>
      <c r="B152" s="188">
        <v>27421.67048592</v>
      </c>
      <c r="C152" s="188">
        <v>8992.0626425699993</v>
      </c>
      <c r="D152" s="188">
        <v>36413.733128489999</v>
      </c>
      <c r="E152" s="130">
        <f t="shared" si="12"/>
        <v>0.24694152095970176</v>
      </c>
      <c r="F152" s="189">
        <f t="shared" si="13"/>
        <v>3106.269959600002</v>
      </c>
      <c r="G152" s="130">
        <f t="shared" si="14"/>
        <v>9.3260478705605498E-2</v>
      </c>
    </row>
    <row r="153" spans="1:7" x14ac:dyDescent="0.25">
      <c r="A153" s="187">
        <v>45016</v>
      </c>
      <c r="B153" s="188">
        <v>27113.79171134</v>
      </c>
      <c r="C153" s="188">
        <v>8880.9009356400002</v>
      </c>
      <c r="D153" s="188">
        <v>35994.692646980002</v>
      </c>
      <c r="E153" s="130">
        <f t="shared" si="12"/>
        <v>0.2467280669053058</v>
      </c>
      <c r="F153" s="189">
        <f t="shared" si="13"/>
        <v>2838.9537479999999</v>
      </c>
      <c r="G153" s="130">
        <f t="shared" si="14"/>
        <v>8.5624807115589174E-2</v>
      </c>
    </row>
    <row r="154" spans="1:7" x14ac:dyDescent="0.25">
      <c r="A154" s="187">
        <v>45046</v>
      </c>
      <c r="B154" s="188">
        <v>27321.624235259998</v>
      </c>
      <c r="C154" s="188">
        <v>8757.8375172300002</v>
      </c>
      <c r="D154" s="188">
        <v>36079.461752490002</v>
      </c>
      <c r="E154" s="130">
        <f t="shared" si="12"/>
        <v>0.24273747699757697</v>
      </c>
      <c r="F154" s="189">
        <f t="shared" si="13"/>
        <v>2723.3740268700058</v>
      </c>
      <c r="G154" s="130">
        <f t="shared" si="14"/>
        <v>8.1645487002909078E-2</v>
      </c>
    </row>
    <row r="155" spans="1:7" x14ac:dyDescent="0.25">
      <c r="A155" s="187">
        <v>45077</v>
      </c>
      <c r="B155" s="188">
        <v>27541.355478559999</v>
      </c>
      <c r="C155" s="188">
        <v>8733.0574595500002</v>
      </c>
      <c r="D155" s="188">
        <v>36274.412938109999</v>
      </c>
      <c r="E155" s="130">
        <f t="shared" si="12"/>
        <v>0.2407497944749652</v>
      </c>
      <c r="F155" s="189">
        <f t="shared" si="13"/>
        <v>2843.4446370200021</v>
      </c>
      <c r="G155" s="130">
        <f t="shared" si="14"/>
        <v>8.5054211155687343E-2</v>
      </c>
    </row>
    <row r="156" spans="1:7" x14ac:dyDescent="0.25">
      <c r="A156" s="187">
        <v>45107</v>
      </c>
      <c r="B156" s="188">
        <v>27864.130944109998</v>
      </c>
      <c r="C156" s="188">
        <v>8637.4477023899999</v>
      </c>
      <c r="D156" s="188">
        <v>36501.578646499998</v>
      </c>
      <c r="E156" s="130">
        <f t="shared" si="12"/>
        <v>0.23663216832453937</v>
      </c>
      <c r="F156" s="189">
        <f t="shared" si="13"/>
        <v>2478.9524936300004</v>
      </c>
      <c r="G156" s="130">
        <f t="shared" si="14"/>
        <v>7.2861879694166021E-2</v>
      </c>
    </row>
    <row r="157" spans="1:7" x14ac:dyDescent="0.25">
      <c r="A157" s="187">
        <v>45138</v>
      </c>
      <c r="B157" s="188">
        <v>28324.480224539999</v>
      </c>
      <c r="C157" s="188">
        <v>8665.1619833599998</v>
      </c>
      <c r="D157" s="188">
        <v>36989.642207899997</v>
      </c>
      <c r="E157" s="130">
        <f t="shared" si="12"/>
        <v>0.23425914569969411</v>
      </c>
      <c r="F157" s="189">
        <f t="shared" si="13"/>
        <v>2387.9670496799954</v>
      </c>
      <c r="G157" s="130">
        <f t="shared" si="14"/>
        <v>6.9013047453938325E-2</v>
      </c>
    </row>
    <row r="158" spans="1:7" x14ac:dyDescent="0.25">
      <c r="A158" s="187">
        <v>45169</v>
      </c>
      <c r="B158" s="188">
        <v>28868.684713099999</v>
      </c>
      <c r="C158" s="188">
        <v>8754.6202712199993</v>
      </c>
      <c r="D158" s="188">
        <v>37623.304984319999</v>
      </c>
      <c r="E158" s="130">
        <f t="shared" si="12"/>
        <v>0.23269142024786502</v>
      </c>
      <c r="F158" s="189">
        <f t="shared" si="13"/>
        <v>2508.6744276600002</v>
      </c>
      <c r="G158" s="130">
        <f t="shared" si="14"/>
        <v>7.1442426928344682E-2</v>
      </c>
    </row>
    <row r="159" spans="1:7" x14ac:dyDescent="0.25">
      <c r="A159" s="187">
        <v>45199</v>
      </c>
      <c r="B159" s="188">
        <v>29014.723946779999</v>
      </c>
      <c r="C159" s="188">
        <v>8778.8035842099998</v>
      </c>
      <c r="D159" s="188">
        <v>37793.527530990003</v>
      </c>
      <c r="E159" s="130">
        <f t="shared" si="12"/>
        <v>0.23228325477190614</v>
      </c>
      <c r="F159" s="189">
        <f t="shared" si="13"/>
        <v>2270.9253292700014</v>
      </c>
      <c r="G159" s="130">
        <f t="shared" si="14"/>
        <v>6.3929025142196449E-2</v>
      </c>
    </row>
    <row r="160" spans="1:7" x14ac:dyDescent="0.25">
      <c r="A160" s="187">
        <v>45230</v>
      </c>
      <c r="B160" s="188">
        <v>28405.7511137</v>
      </c>
      <c r="C160" s="188">
        <v>9465.8326037700008</v>
      </c>
      <c r="D160" s="188">
        <v>37871.583717469999</v>
      </c>
      <c r="E160" s="130">
        <f t="shared" si="12"/>
        <v>0.24994551784227215</v>
      </c>
      <c r="F160" s="189">
        <f t="shared" si="13"/>
        <v>2127.8894321299958</v>
      </c>
      <c r="G160" s="130">
        <f t="shared" si="14"/>
        <v>5.9531883166389132E-2</v>
      </c>
    </row>
    <row r="161" spans="1:7" x14ac:dyDescent="0.25">
      <c r="A161" s="187">
        <v>45260</v>
      </c>
      <c r="B161" s="188">
        <v>27266.804730709999</v>
      </c>
      <c r="C161" s="188">
        <v>9771.81851646</v>
      </c>
      <c r="D161" s="188">
        <v>37039.623247169999</v>
      </c>
      <c r="E161" s="130">
        <f t="shared" si="12"/>
        <v>0.26382067796023312</v>
      </c>
      <c r="F161" s="189">
        <f t="shared" si="13"/>
        <v>995.08593018000101</v>
      </c>
      <c r="G161" s="130">
        <f t="shared" si="14"/>
        <v>2.7607121751316077E-2</v>
      </c>
    </row>
    <row r="162" spans="1:7" x14ac:dyDescent="0.25">
      <c r="A162" s="187">
        <v>45291</v>
      </c>
      <c r="B162" s="188">
        <v>27611.84689664</v>
      </c>
      <c r="C162" s="188">
        <v>10148.38328215</v>
      </c>
      <c r="D162" s="188">
        <v>37761.23017879</v>
      </c>
      <c r="E162" s="130">
        <f t="shared" si="12"/>
        <v>0.268751394859223</v>
      </c>
      <c r="F162" s="189">
        <f t="shared" si="13"/>
        <v>545.66573980000248</v>
      </c>
      <c r="G162" s="130">
        <f t="shared" si="14"/>
        <v>1.4662299175780324E-2</v>
      </c>
    </row>
    <row r="163" spans="1:7" x14ac:dyDescent="0.25">
      <c r="A163" s="187">
        <v>45322</v>
      </c>
      <c r="B163" s="188">
        <v>27372.774738209999</v>
      </c>
      <c r="C163" s="188">
        <v>10494.74856314</v>
      </c>
      <c r="D163" s="188">
        <v>37868.523301349996</v>
      </c>
      <c r="E163" s="130">
        <f t="shared" si="12"/>
        <v>0.27713646184787633</v>
      </c>
      <c r="F163" s="189">
        <f t="shared" si="13"/>
        <v>679.54168467999989</v>
      </c>
      <c r="G163" s="130">
        <f t="shared" si="14"/>
        <v>1.8272661824527914E-2</v>
      </c>
    </row>
    <row r="164" spans="1:7" x14ac:dyDescent="0.25">
      <c r="A164" s="187">
        <v>45351</v>
      </c>
      <c r="B164" s="188">
        <v>26431.503789530001</v>
      </c>
      <c r="C164" s="188">
        <v>10548.08036914</v>
      </c>
      <c r="D164" s="188">
        <v>36980.584158669997</v>
      </c>
      <c r="E164" s="130">
        <f t="shared" si="12"/>
        <v>0.28523292990402993</v>
      </c>
      <c r="F164" s="189">
        <f t="shared" si="13"/>
        <v>566.85103017999791</v>
      </c>
      <c r="G164" s="130">
        <f t="shared" si="14"/>
        <v>1.5566957339413712E-2</v>
      </c>
    </row>
    <row r="165" spans="1:7" x14ac:dyDescent="0.25">
      <c r="A165" s="187">
        <v>45382</v>
      </c>
      <c r="B165" s="188">
        <v>26312.859648739999</v>
      </c>
      <c r="C165" s="188">
        <v>10690.43263205</v>
      </c>
      <c r="D165" s="188">
        <v>37004.292280790003</v>
      </c>
      <c r="E165" s="130">
        <f t="shared" si="12"/>
        <v>0.28889709742130948</v>
      </c>
      <c r="F165" s="189">
        <f t="shared" si="13"/>
        <v>1009.5996338100013</v>
      </c>
      <c r="G165" s="130">
        <f t="shared" si="14"/>
        <v>2.8048569374149235E-2</v>
      </c>
    </row>
    <row r="166" spans="1:7" x14ac:dyDescent="0.25">
      <c r="A166" s="187">
        <v>45412</v>
      </c>
      <c r="B166" s="188">
        <v>26467.364167939999</v>
      </c>
      <c r="C166" s="188">
        <v>10700.01780458</v>
      </c>
      <c r="D166" s="188">
        <v>37168.381972520001</v>
      </c>
      <c r="E166" s="130">
        <f t="shared" ref="E166:E197" si="15">C166/D166</f>
        <v>0.28787956958930661</v>
      </c>
      <c r="F166" s="189">
        <f t="shared" si="13"/>
        <v>1088.9202200299987</v>
      </c>
      <c r="G166" s="130">
        <f t="shared" si="14"/>
        <v>3.0181165880470706E-2</v>
      </c>
    </row>
    <row r="167" spans="1:7" x14ac:dyDescent="0.25">
      <c r="A167" s="187">
        <v>45443</v>
      </c>
      <c r="B167" s="188">
        <v>26491.801989570002</v>
      </c>
      <c r="C167" s="188">
        <v>10700.636052</v>
      </c>
      <c r="D167" s="188">
        <v>37193.43804157</v>
      </c>
      <c r="E167" s="130">
        <f t="shared" si="15"/>
        <v>0.28770225651202819</v>
      </c>
      <c r="F167" s="189">
        <f t="shared" si="13"/>
        <v>919.02510346000054</v>
      </c>
      <c r="G167" s="130">
        <f t="shared" si="14"/>
        <v>2.533535429030942E-2</v>
      </c>
    </row>
    <row r="168" spans="1:7" x14ac:dyDescent="0.25">
      <c r="A168" s="187">
        <v>45473</v>
      </c>
      <c r="B168" s="188">
        <v>26592.423388340001</v>
      </c>
      <c r="C168" s="188">
        <v>10964.483501709999</v>
      </c>
      <c r="D168" s="188">
        <v>37556.906890049999</v>
      </c>
      <c r="E168" s="130">
        <f t="shared" si="15"/>
        <v>0.29194319792652668</v>
      </c>
      <c r="F168" s="189">
        <f t="shared" si="13"/>
        <v>1055.3282435500005</v>
      </c>
      <c r="G168" s="130">
        <f t="shared" si="14"/>
        <v>2.8911852108379765E-2</v>
      </c>
    </row>
    <row r="169" spans="1:7" x14ac:dyDescent="0.25">
      <c r="A169" s="187">
        <v>45504</v>
      </c>
      <c r="B169" s="188">
        <v>26984.34047005</v>
      </c>
      <c r="C169" s="188">
        <v>11018.17793797</v>
      </c>
      <c r="D169" s="188">
        <v>38002.518408019998</v>
      </c>
      <c r="E169" s="130">
        <f t="shared" si="15"/>
        <v>0.28993283602080278</v>
      </c>
      <c r="F169" s="189">
        <f t="shared" si="13"/>
        <v>1012.8762001200012</v>
      </c>
      <c r="G169" s="130">
        <f t="shared" si="14"/>
        <v>2.7382697957096802E-2</v>
      </c>
    </row>
    <row r="170" spans="1:7" x14ac:dyDescent="0.25">
      <c r="A170" s="187">
        <v>45535</v>
      </c>
      <c r="B170" s="188">
        <v>27594.061325189999</v>
      </c>
      <c r="C170" s="188">
        <v>11007.155124929999</v>
      </c>
      <c r="D170" s="188">
        <v>38601.716450120002</v>
      </c>
      <c r="E170" s="130">
        <f t="shared" si="15"/>
        <v>0.28514677939653588</v>
      </c>
      <c r="F170" s="189">
        <f t="shared" si="13"/>
        <v>978.4114658000035</v>
      </c>
      <c r="G170" s="130">
        <f t="shared" si="14"/>
        <v>2.6005463002459983E-2</v>
      </c>
    </row>
    <row r="171" spans="1:7" x14ac:dyDescent="0.25">
      <c r="A171" s="187">
        <v>45565</v>
      </c>
      <c r="B171" s="188">
        <v>27729.067050289999</v>
      </c>
      <c r="C171" s="188">
        <v>11010.732107420001</v>
      </c>
      <c r="D171" s="188">
        <v>38740.299157709997</v>
      </c>
      <c r="E171" s="130">
        <f t="shared" si="15"/>
        <v>0.28421907798377632</v>
      </c>
      <c r="F171" s="189">
        <f t="shared" si="13"/>
        <v>946.77162671999395</v>
      </c>
      <c r="G171" s="130">
        <f t="shared" si="14"/>
        <v>2.5051157924955714E-2</v>
      </c>
    </row>
    <row r="172" spans="1:7" x14ac:dyDescent="0.25">
      <c r="A172" s="187">
        <v>45596</v>
      </c>
      <c r="B172" s="188">
        <v>28061.190431610001</v>
      </c>
      <c r="C172" s="188">
        <v>10916.4541242</v>
      </c>
      <c r="D172" s="188">
        <v>38978.144555810002</v>
      </c>
      <c r="E172" s="130">
        <f t="shared" si="15"/>
        <v>0.28006602799087871</v>
      </c>
      <c r="F172" s="189">
        <f t="shared" si="13"/>
        <v>1106.5608383400031</v>
      </c>
      <c r="G172" s="130">
        <f t="shared" si="14"/>
        <v>2.9218763244631685E-2</v>
      </c>
    </row>
    <row r="173" spans="1:7" x14ac:dyDescent="0.25">
      <c r="A173" s="187">
        <v>45626</v>
      </c>
      <c r="B173" s="188">
        <v>28297.45503691</v>
      </c>
      <c r="C173" s="188">
        <v>10805.379058480001</v>
      </c>
      <c r="D173" s="188">
        <v>39103.534095390001</v>
      </c>
      <c r="E173" s="130">
        <f t="shared" si="15"/>
        <v>0.27632742943696925</v>
      </c>
      <c r="F173" s="189">
        <f t="shared" si="13"/>
        <v>2063.9108482200027</v>
      </c>
      <c r="G173" s="130">
        <f t="shared" si="14"/>
        <v>5.5721701985121941E-2</v>
      </c>
    </row>
    <row r="174" spans="1:7" x14ac:dyDescent="0.25">
      <c r="A174" s="187">
        <v>45657</v>
      </c>
      <c r="B174" s="188">
        <v>28722.057216069999</v>
      </c>
      <c r="C174" s="188">
        <v>10833.91459688</v>
      </c>
      <c r="D174" s="188">
        <v>39556.67181295</v>
      </c>
      <c r="E174" s="130">
        <f t="shared" si="15"/>
        <v>0.2738833703732681</v>
      </c>
      <c r="F174" s="189">
        <f t="shared" si="13"/>
        <v>1795.4416341600008</v>
      </c>
      <c r="G174" s="130">
        <f t="shared" si="14"/>
        <v>4.7547223055473431E-2</v>
      </c>
    </row>
    <row r="175" spans="1:7" x14ac:dyDescent="0.25">
      <c r="A175" s="187">
        <v>45688</v>
      </c>
      <c r="B175" s="188">
        <v>28726.311858609999</v>
      </c>
      <c r="C175" s="188">
        <v>10812.617674270001</v>
      </c>
      <c r="D175" s="188">
        <v>39539.629532879997</v>
      </c>
      <c r="E175" s="130">
        <f t="shared" si="15"/>
        <v>0.27346279674367069</v>
      </c>
      <c r="F175" s="189">
        <f t="shared" si="13"/>
        <v>1671.1062315300005</v>
      </c>
      <c r="G175" s="130">
        <f t="shared" si="14"/>
        <v>4.4129162846717751E-2</v>
      </c>
    </row>
    <row r="176" spans="1:7" x14ac:dyDescent="0.25">
      <c r="A176" s="187">
        <v>45716</v>
      </c>
      <c r="B176" s="188">
        <v>28979.21353886</v>
      </c>
      <c r="C176" s="188">
        <v>10670.897700039999</v>
      </c>
      <c r="D176" s="188">
        <v>39650.811238900002</v>
      </c>
      <c r="E176" s="130">
        <f t="shared" si="15"/>
        <v>0.26912180020092907</v>
      </c>
      <c r="F176" s="189">
        <f t="shared" si="13"/>
        <v>2670.2270802300045</v>
      </c>
      <c r="G176" s="130">
        <f t="shared" si="14"/>
        <v>7.2206189842027646E-2</v>
      </c>
    </row>
    <row r="177" spans="1:7" x14ac:dyDescent="0.25">
      <c r="A177" s="187">
        <v>45747</v>
      </c>
      <c r="B177" s="188">
        <v>29298.753222449999</v>
      </c>
      <c r="C177" s="188">
        <v>10682.47065872</v>
      </c>
      <c r="D177" s="188">
        <v>39981.923881169998</v>
      </c>
      <c r="E177" s="130">
        <f t="shared" si="15"/>
        <v>0.2671825070366623</v>
      </c>
      <c r="F177" s="189">
        <f t="shared" si="13"/>
        <v>2977.6316003799948</v>
      </c>
      <c r="G177" s="130">
        <f t="shared" si="14"/>
        <v>8.0467194934728425E-2</v>
      </c>
    </row>
    <row r="178" spans="1:7" x14ac:dyDescent="0.25">
      <c r="A178" s="187">
        <v>45777</v>
      </c>
      <c r="B178" s="188">
        <v>29550.160577210001</v>
      </c>
      <c r="C178" s="188">
        <v>10550.831193980001</v>
      </c>
      <c r="D178" s="188">
        <v>40101.691771190002</v>
      </c>
      <c r="E178" s="130">
        <f t="shared" si="15"/>
        <v>0.26310189740074669</v>
      </c>
      <c r="F178" s="189">
        <f t="shared" ref="F178:F209" si="16">D178-D166</f>
        <v>2933.3097986700013</v>
      </c>
      <c r="G178" s="130">
        <f t="shared" ref="G178:G209" si="17">D178/D166-1</f>
        <v>7.8919491325683877E-2</v>
      </c>
    </row>
    <row r="179" spans="1:7" x14ac:dyDescent="0.25">
      <c r="A179" s="187">
        <v>45808</v>
      </c>
      <c r="B179" s="188">
        <v>29692.491141729999</v>
      </c>
      <c r="C179" s="188">
        <v>10510.915353980001</v>
      </c>
      <c r="D179" s="188">
        <v>40204.106495710002</v>
      </c>
      <c r="E179" s="130">
        <f t="shared" si="15"/>
        <v>0.26143884966331915</v>
      </c>
      <c r="F179" s="189">
        <f t="shared" si="16"/>
        <v>3010.6684541400027</v>
      </c>
      <c r="G179" s="130">
        <f t="shared" si="17"/>
        <v>8.0946226341729099E-2</v>
      </c>
    </row>
    <row r="180" spans="1:7" x14ac:dyDescent="0.25">
      <c r="A180" s="187">
        <v>45838</v>
      </c>
      <c r="B180" s="188">
        <v>30309.18708525</v>
      </c>
      <c r="C180" s="188">
        <v>10379.85871877</v>
      </c>
      <c r="D180" s="188">
        <v>40689.045804020003</v>
      </c>
      <c r="E180" s="130">
        <f t="shared" si="15"/>
        <v>0.25510204315836987</v>
      </c>
      <c r="F180" s="189">
        <f t="shared" si="16"/>
        <v>3132.1389139700041</v>
      </c>
      <c r="G180" s="130">
        <f t="shared" si="17"/>
        <v>8.3397147777358738E-2</v>
      </c>
    </row>
    <row r="181" spans="1:7" x14ac:dyDescent="0.25">
      <c r="A181" s="187">
        <v>45869</v>
      </c>
      <c r="B181" s="188">
        <v>30941.414904900001</v>
      </c>
      <c r="C181" s="188">
        <v>10418.189215709999</v>
      </c>
      <c r="D181" s="188">
        <v>41359.604120609998</v>
      </c>
      <c r="E181" s="130">
        <f t="shared" si="15"/>
        <v>0.25189286593095045</v>
      </c>
      <c r="F181" s="189">
        <f t="shared" si="16"/>
        <v>3357.0857125900002</v>
      </c>
      <c r="G181" s="130">
        <f t="shared" si="17"/>
        <v>8.8338506320716048E-2</v>
      </c>
    </row>
    <row r="182" spans="1:7" x14ac:dyDescent="0.25">
      <c r="A182" s="187">
        <v>45900</v>
      </c>
      <c r="B182" s="188">
        <v>31532.865123849999</v>
      </c>
      <c r="C182" s="188">
        <v>10330.191724300001</v>
      </c>
      <c r="D182" s="188">
        <v>41863.056848150001</v>
      </c>
      <c r="E182" s="130">
        <f t="shared" si="15"/>
        <v>0.24676152440971375</v>
      </c>
      <c r="F182" s="189">
        <f t="shared" si="16"/>
        <v>3261.3403980299991</v>
      </c>
      <c r="G182" s="130">
        <f t="shared" si="17"/>
        <v>8.4486926954250974E-2</v>
      </c>
    </row>
    <row r="183" spans="1:7" x14ac:dyDescent="0.25">
      <c r="A183" s="187">
        <v>45930</v>
      </c>
      <c r="B183" s="188">
        <v>31415.867939629999</v>
      </c>
      <c r="C183" s="188">
        <v>10337.97047905</v>
      </c>
      <c r="D183" s="188">
        <v>41753.838418680003</v>
      </c>
      <c r="E183" s="130">
        <f t="shared" si="15"/>
        <v>0.24759329610340583</v>
      </c>
      <c r="F183" s="189">
        <f t="shared" si="16"/>
        <v>3013.5392609700066</v>
      </c>
      <c r="G183" s="130">
        <f t="shared" si="17"/>
        <v>7.7788228962869521E-2</v>
      </c>
    </row>
    <row r="184" spans="1:7" x14ac:dyDescent="0.25">
      <c r="A184" s="187">
        <v>45961</v>
      </c>
      <c r="B184" s="188">
        <v>31556.06584032</v>
      </c>
      <c r="C184" s="188">
        <v>10199.846634560001</v>
      </c>
      <c r="D184" s="188">
        <v>41755.912474880002</v>
      </c>
      <c r="E184" s="130">
        <f t="shared" si="15"/>
        <v>0.2442731108006834</v>
      </c>
      <c r="F184" s="189">
        <f t="shared" si="16"/>
        <v>2777.7679190700001</v>
      </c>
      <c r="G184" s="130">
        <f t="shared" si="17"/>
        <v>7.1264754921638529E-2</v>
      </c>
    </row>
    <row r="185" spans="1:7" x14ac:dyDescent="0.25">
      <c r="A185" s="187">
        <v>45991</v>
      </c>
      <c r="B185" s="188">
        <v>31513.047499069999</v>
      </c>
      <c r="C185" s="188">
        <v>10231.449894810001</v>
      </c>
      <c r="D185" s="188">
        <v>41744.497393880003</v>
      </c>
      <c r="E185" s="130">
        <f t="shared" si="15"/>
        <v>0.24509697166242547</v>
      </c>
      <c r="F185" s="189">
        <f t="shared" si="16"/>
        <v>2640.9632984900018</v>
      </c>
      <c r="G185" s="130">
        <f t="shared" si="17"/>
        <v>6.753771390707497E-2</v>
      </c>
    </row>
    <row r="186" spans="1:7" x14ac:dyDescent="0.25">
      <c r="A186" s="187">
        <v>46022</v>
      </c>
      <c r="B186" s="188">
        <v>32087.000598449999</v>
      </c>
      <c r="C186" s="188">
        <v>10244.37099388</v>
      </c>
      <c r="D186" s="188">
        <v>42331.371592329997</v>
      </c>
      <c r="E186" s="130">
        <f t="shared" si="15"/>
        <v>0.24200423016144776</v>
      </c>
      <c r="F186" s="189">
        <f t="shared" si="16"/>
        <v>2774.6997793799965</v>
      </c>
      <c r="G186" s="130">
        <f t="shared" si="17"/>
        <v>7.0144925045782625E-2</v>
      </c>
    </row>
    <row r="187" spans="1:7" x14ac:dyDescent="0.25">
      <c r="A187" s="187">
        <v>46053</v>
      </c>
      <c r="B187" s="188">
        <v>31855.138895299999</v>
      </c>
      <c r="C187" s="188">
        <v>10256.112389059999</v>
      </c>
      <c r="D187" s="188">
        <v>42111.251284359998</v>
      </c>
      <c r="E187" s="130">
        <f t="shared" si="15"/>
        <v>0.24354803232524916</v>
      </c>
      <c r="F187" s="189">
        <f t="shared" si="16"/>
        <v>2571.621751480001</v>
      </c>
      <c r="G187" s="130">
        <f t="shared" si="17"/>
        <v>6.5039095759395371E-2</v>
      </c>
    </row>
    <row r="188" spans="1:7" x14ac:dyDescent="0.25">
      <c r="A188" s="187">
        <v>46081</v>
      </c>
      <c r="B188" s="188">
        <v>31861.02907841</v>
      </c>
      <c r="C188" s="188">
        <v>10286.73896305</v>
      </c>
      <c r="D188" s="188">
        <v>42147.768041460004</v>
      </c>
      <c r="E188" s="130">
        <f t="shared" si="15"/>
        <v>0.24406367029758538</v>
      </c>
      <c r="F188" s="189">
        <f t="shared" si="16"/>
        <v>2496.956802560002</v>
      </c>
      <c r="G188" s="130">
        <f t="shared" si="17"/>
        <v>6.2973662443262413E-2</v>
      </c>
    </row>
    <row r="189" spans="1:7" x14ac:dyDescent="0.25">
      <c r="A189" s="187">
        <v>46112</v>
      </c>
      <c r="B189" s="188">
        <v>31874.736218350001</v>
      </c>
      <c r="C189" s="188">
        <v>10275.05312927</v>
      </c>
      <c r="D189" s="188">
        <v>42149.789347619997</v>
      </c>
      <c r="E189" s="130">
        <f t="shared" si="15"/>
        <v>0.2437747207828023</v>
      </c>
      <c r="F189" s="189">
        <f t="shared" si="16"/>
        <v>2167.8654664499991</v>
      </c>
      <c r="G189" s="130">
        <f t="shared" si="17"/>
        <v>5.4221139355202119E-2</v>
      </c>
    </row>
    <row r="190" spans="1:7" x14ac:dyDescent="0.25">
      <c r="A190" s="187">
        <v>46142</v>
      </c>
      <c r="B190" s="188">
        <v>31974.82822702</v>
      </c>
      <c r="C190" s="188">
        <v>10226.74411095</v>
      </c>
      <c r="D190" s="188">
        <v>42201.572337969999</v>
      </c>
      <c r="E190" s="130">
        <f t="shared" si="15"/>
        <v>0.24233087878928852</v>
      </c>
      <c r="F190" s="189">
        <f t="shared" si="16"/>
        <v>2099.880566779997</v>
      </c>
      <c r="G190" s="130">
        <f t="shared" si="17"/>
        <v>5.2363889752117698E-2</v>
      </c>
    </row>
    <row r="191" spans="1:7" x14ac:dyDescent="0.25">
      <c r="A191" s="187">
        <v>46173</v>
      </c>
      <c r="B191" s="188">
        <v>32198.611264349998</v>
      </c>
      <c r="C191" s="188">
        <v>10105.999920280001</v>
      </c>
      <c r="D191" s="188">
        <v>42304.611184629997</v>
      </c>
      <c r="E191" s="130">
        <f t="shared" si="15"/>
        <v>0.23888648630227069</v>
      </c>
      <c r="F191" s="189">
        <f t="shared" si="16"/>
        <v>2100.5046889199948</v>
      </c>
      <c r="G191" s="130">
        <f t="shared" si="17"/>
        <v>5.2246023404204589E-2</v>
      </c>
    </row>
    <row r="192" spans="1:7" x14ac:dyDescent="0.25">
      <c r="A192" s="187">
        <v>46203</v>
      </c>
      <c r="B192" s="188">
        <v>32975.291820409999</v>
      </c>
      <c r="C192" s="188">
        <v>10010.816671299999</v>
      </c>
      <c r="D192" s="188">
        <v>42986.108491710002</v>
      </c>
      <c r="E192" s="130">
        <f t="shared" si="15"/>
        <v>0.23288492544587083</v>
      </c>
      <c r="F192" s="189">
        <f t="shared" si="16"/>
        <v>2297.0626876899987</v>
      </c>
      <c r="G192" s="130">
        <f t="shared" si="17"/>
        <v>5.6454081001404477E-2</v>
      </c>
    </row>
    <row r="193" spans="1:7" x14ac:dyDescent="0.25">
      <c r="A193" s="187">
        <v>46234</v>
      </c>
      <c r="B193" s="188">
        <v>33706.990778619998</v>
      </c>
      <c r="C193" s="188">
        <v>9991.1652978999991</v>
      </c>
      <c r="D193" s="188">
        <v>43698.156076519997</v>
      </c>
      <c r="E193" s="130">
        <f t="shared" si="15"/>
        <v>0.22864043234237238</v>
      </c>
      <c r="F193" s="189">
        <f t="shared" si="16"/>
        <v>2338.5519559099994</v>
      </c>
      <c r="G193" s="130">
        <f t="shared" si="17"/>
        <v>5.6541932777946169E-2</v>
      </c>
    </row>
    <row r="194" spans="1:7" x14ac:dyDescent="0.25">
      <c r="A194" s="187">
        <v>46265</v>
      </c>
      <c r="B194" s="188">
        <v>34246.269220150003</v>
      </c>
      <c r="C194" s="188">
        <v>9929.4459639899997</v>
      </c>
      <c r="D194" s="188">
        <v>44175.715184139997</v>
      </c>
      <c r="E194" s="130">
        <f t="shared" si="15"/>
        <v>0.22477159504040983</v>
      </c>
      <c r="F194" s="189">
        <f t="shared" si="16"/>
        <v>2312.658335989996</v>
      </c>
      <c r="G194" s="130">
        <f t="shared" si="17"/>
        <v>5.5243417707854237E-2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81"/>
  <sheetViews>
    <sheetView zoomScaleNormal="100" workbookViewId="0"/>
  </sheetViews>
  <sheetFormatPr defaultColWidth="8.85546875" defaultRowHeight="15" x14ac:dyDescent="0.25"/>
  <cols>
    <col min="1" max="1" width="11" customWidth="1"/>
    <col min="3" max="3" width="12" customWidth="1"/>
    <col min="4" max="4" width="11" customWidth="1"/>
    <col min="5" max="5" width="16" customWidth="1"/>
  </cols>
  <sheetData>
    <row r="1" spans="1:8" ht="16.5" customHeight="1" x14ac:dyDescent="0.25">
      <c r="A1" s="65" t="s">
        <v>1648</v>
      </c>
      <c r="H1" s="16" t="s">
        <v>147</v>
      </c>
    </row>
    <row r="2" spans="1:8" x14ac:dyDescent="0.25">
      <c r="A2" s="67" t="s">
        <v>1649</v>
      </c>
      <c r="H2" s="18" t="s">
        <v>148</v>
      </c>
    </row>
    <row r="3" spans="1:8" x14ac:dyDescent="0.25">
      <c r="A3" s="67" t="s">
        <v>1650</v>
      </c>
      <c r="H3" s="21" t="s">
        <v>1651</v>
      </c>
    </row>
    <row r="5" spans="1:8" ht="69.75" customHeight="1" x14ac:dyDescent="0.25">
      <c r="A5" s="69" t="s">
        <v>535</v>
      </c>
      <c r="B5" s="69" t="s">
        <v>682</v>
      </c>
      <c r="C5" s="69" t="s">
        <v>662</v>
      </c>
      <c r="D5" s="69" t="s">
        <v>672</v>
      </c>
      <c r="E5" s="69" t="s">
        <v>1652</v>
      </c>
      <c r="F5" s="69" t="s">
        <v>1653</v>
      </c>
    </row>
    <row r="6" spans="1:8" x14ac:dyDescent="0.25">
      <c r="A6" s="182">
        <v>40939</v>
      </c>
      <c r="B6" s="71">
        <v>4.72</v>
      </c>
      <c r="C6" s="71">
        <v>4.0199999999999996</v>
      </c>
      <c r="D6" s="71">
        <v>3.59</v>
      </c>
      <c r="E6" s="91">
        <f t="shared" ref="E6:E37" si="0">B6-C6</f>
        <v>0.70000000000000018</v>
      </c>
      <c r="F6" s="91">
        <f t="shared" ref="F6:F37" si="1">B6-D6</f>
        <v>1.1299999999999999</v>
      </c>
    </row>
    <row r="7" spans="1:8" x14ac:dyDescent="0.25">
      <c r="A7" s="182">
        <v>40968</v>
      </c>
      <c r="B7" s="71">
        <v>5.08</v>
      </c>
      <c r="C7" s="71">
        <v>3.94</v>
      </c>
      <c r="D7" s="71">
        <v>3.49</v>
      </c>
      <c r="E7" s="91">
        <f t="shared" si="0"/>
        <v>1.1400000000000001</v>
      </c>
      <c r="F7" s="91">
        <f t="shared" si="1"/>
        <v>1.5899999999999999</v>
      </c>
    </row>
    <row r="8" spans="1:8" x14ac:dyDescent="0.25">
      <c r="A8" s="182">
        <v>40999</v>
      </c>
      <c r="B8" s="71">
        <v>5.13</v>
      </c>
      <c r="C8" s="71">
        <v>3.9</v>
      </c>
      <c r="D8" s="71">
        <v>3.42</v>
      </c>
      <c r="E8" s="91">
        <f t="shared" si="0"/>
        <v>1.23</v>
      </c>
      <c r="F8" s="91">
        <f t="shared" si="1"/>
        <v>1.71</v>
      </c>
    </row>
    <row r="9" spans="1:8" x14ac:dyDescent="0.25">
      <c r="A9" s="182">
        <v>41029</v>
      </c>
      <c r="B9" s="71">
        <v>5.24</v>
      </c>
      <c r="C9" s="71">
        <v>3.93</v>
      </c>
      <c r="D9" s="71">
        <v>3.58</v>
      </c>
      <c r="E9" s="91">
        <f t="shared" si="0"/>
        <v>1.31</v>
      </c>
      <c r="F9" s="91">
        <f t="shared" si="1"/>
        <v>1.6600000000000001</v>
      </c>
    </row>
    <row r="10" spans="1:8" x14ac:dyDescent="0.25">
      <c r="A10" s="182">
        <v>41060</v>
      </c>
      <c r="B10" s="71">
        <v>5.58</v>
      </c>
      <c r="C10" s="71">
        <v>3.83</v>
      </c>
      <c r="D10" s="71">
        <v>3.34</v>
      </c>
      <c r="E10" s="91">
        <f t="shared" si="0"/>
        <v>1.75</v>
      </c>
      <c r="F10" s="91">
        <f t="shared" si="1"/>
        <v>2.2400000000000002</v>
      </c>
    </row>
    <row r="11" spans="1:8" x14ac:dyDescent="0.25">
      <c r="A11" s="182">
        <v>41090</v>
      </c>
      <c r="B11" s="71">
        <v>5.35</v>
      </c>
      <c r="C11" s="71">
        <v>3.67</v>
      </c>
      <c r="D11" s="71">
        <v>3.12</v>
      </c>
      <c r="E11" s="91">
        <f t="shared" si="0"/>
        <v>1.6799999999999997</v>
      </c>
      <c r="F11" s="91">
        <f t="shared" si="1"/>
        <v>2.2299999999999995</v>
      </c>
    </row>
    <row r="12" spans="1:8" x14ac:dyDescent="0.25">
      <c r="A12" s="182">
        <v>41121</v>
      </c>
      <c r="B12" s="71">
        <v>5.42</v>
      </c>
      <c r="C12" s="71">
        <v>3.6</v>
      </c>
      <c r="D12" s="71">
        <v>3.05</v>
      </c>
      <c r="E12" s="91">
        <f t="shared" si="0"/>
        <v>1.8199999999999998</v>
      </c>
      <c r="F12" s="91">
        <f t="shared" si="1"/>
        <v>2.37</v>
      </c>
    </row>
    <row r="13" spans="1:8" x14ac:dyDescent="0.25">
      <c r="A13" s="182">
        <v>41152</v>
      </c>
      <c r="B13" s="71">
        <v>5.55</v>
      </c>
      <c r="C13" s="71">
        <v>3.49</v>
      </c>
      <c r="D13" s="71">
        <v>3.03</v>
      </c>
      <c r="E13" s="91">
        <f t="shared" si="0"/>
        <v>2.0599999999999996</v>
      </c>
      <c r="F13" s="91">
        <f t="shared" si="1"/>
        <v>2.52</v>
      </c>
    </row>
    <row r="14" spans="1:8" x14ac:dyDescent="0.25">
      <c r="A14" s="182">
        <v>41182</v>
      </c>
      <c r="B14" s="71">
        <v>5.5</v>
      </c>
      <c r="C14" s="71">
        <v>3.47</v>
      </c>
      <c r="D14" s="71">
        <v>2.98</v>
      </c>
      <c r="E14" s="91">
        <f t="shared" si="0"/>
        <v>2.0299999999999998</v>
      </c>
      <c r="F14" s="91">
        <f t="shared" si="1"/>
        <v>2.52</v>
      </c>
    </row>
    <row r="15" spans="1:8" x14ac:dyDescent="0.25">
      <c r="A15" s="182">
        <v>41213</v>
      </c>
      <c r="B15" s="71">
        <v>5.71</v>
      </c>
      <c r="C15" s="71">
        <v>3.46</v>
      </c>
      <c r="D15" s="71">
        <v>3</v>
      </c>
      <c r="E15" s="91">
        <f t="shared" si="0"/>
        <v>2.25</v>
      </c>
      <c r="F15" s="91">
        <f t="shared" si="1"/>
        <v>2.71</v>
      </c>
    </row>
    <row r="16" spans="1:8" x14ac:dyDescent="0.25">
      <c r="A16" s="182">
        <v>41243</v>
      </c>
      <c r="B16" s="71">
        <v>5.61</v>
      </c>
      <c r="C16" s="71">
        <v>3.38</v>
      </c>
      <c r="D16" s="71">
        <v>2.94</v>
      </c>
      <c r="E16" s="91">
        <f t="shared" si="0"/>
        <v>2.2300000000000004</v>
      </c>
      <c r="F16" s="91">
        <f t="shared" si="1"/>
        <v>2.6700000000000004</v>
      </c>
    </row>
    <row r="17" spans="1:6" x14ac:dyDescent="0.25">
      <c r="A17" s="182">
        <v>41274</v>
      </c>
      <c r="B17" s="71">
        <v>5.74</v>
      </c>
      <c r="C17" s="71">
        <v>3.43</v>
      </c>
      <c r="D17" s="71">
        <v>2.9</v>
      </c>
      <c r="E17" s="91">
        <f t="shared" si="0"/>
        <v>2.31</v>
      </c>
      <c r="F17" s="91">
        <f t="shared" si="1"/>
        <v>2.8400000000000003</v>
      </c>
    </row>
    <row r="18" spans="1:6" x14ac:dyDescent="0.25">
      <c r="A18" s="182">
        <v>41305</v>
      </c>
      <c r="B18" s="71">
        <v>5.97</v>
      </c>
      <c r="C18" s="71">
        <v>3.34</v>
      </c>
      <c r="D18" s="71">
        <v>2.96</v>
      </c>
      <c r="E18" s="91">
        <f t="shared" si="0"/>
        <v>2.63</v>
      </c>
      <c r="F18" s="91">
        <f t="shared" si="1"/>
        <v>3.01</v>
      </c>
    </row>
    <row r="19" spans="1:6" x14ac:dyDescent="0.25">
      <c r="A19" s="182">
        <v>41333</v>
      </c>
      <c r="B19" s="71">
        <v>5.41</v>
      </c>
      <c r="C19" s="71">
        <v>3.34</v>
      </c>
      <c r="D19" s="71">
        <v>2.96</v>
      </c>
      <c r="E19" s="91">
        <f t="shared" si="0"/>
        <v>2.0700000000000003</v>
      </c>
      <c r="F19" s="91">
        <f t="shared" si="1"/>
        <v>2.4500000000000002</v>
      </c>
    </row>
    <row r="20" spans="1:6" x14ac:dyDescent="0.25">
      <c r="A20" s="182">
        <v>41364</v>
      </c>
      <c r="B20" s="71">
        <v>5.28</v>
      </c>
      <c r="C20" s="71">
        <v>3.33</v>
      </c>
      <c r="D20" s="71">
        <v>2.94</v>
      </c>
      <c r="E20" s="91">
        <f t="shared" si="0"/>
        <v>1.9500000000000002</v>
      </c>
      <c r="F20" s="91">
        <f t="shared" si="1"/>
        <v>2.3400000000000003</v>
      </c>
    </row>
    <row r="21" spans="1:6" x14ac:dyDescent="0.25">
      <c r="A21" s="182">
        <v>41394</v>
      </c>
      <c r="B21" s="71">
        <v>5.08</v>
      </c>
      <c r="C21" s="71">
        <v>3.31</v>
      </c>
      <c r="D21" s="71">
        <v>3</v>
      </c>
      <c r="E21" s="91">
        <f t="shared" si="0"/>
        <v>1.77</v>
      </c>
      <c r="F21" s="91">
        <f t="shared" si="1"/>
        <v>2.08</v>
      </c>
    </row>
    <row r="22" spans="1:6" x14ac:dyDescent="0.25">
      <c r="A22" s="182">
        <v>41425</v>
      </c>
      <c r="B22" s="71">
        <v>4.95</v>
      </c>
      <c r="C22" s="71">
        <v>3.21</v>
      </c>
      <c r="D22" s="71">
        <v>2.8</v>
      </c>
      <c r="E22" s="91">
        <f t="shared" si="0"/>
        <v>1.7400000000000002</v>
      </c>
      <c r="F22" s="91">
        <f t="shared" si="1"/>
        <v>2.1500000000000004</v>
      </c>
    </row>
    <row r="23" spans="1:6" x14ac:dyDescent="0.25">
      <c r="A23" s="182">
        <v>41455</v>
      </c>
      <c r="B23" s="71">
        <v>5.04</v>
      </c>
      <c r="C23" s="71">
        <v>3.15</v>
      </c>
      <c r="D23" s="71">
        <v>2.75</v>
      </c>
      <c r="E23" s="91">
        <f t="shared" si="0"/>
        <v>1.8900000000000001</v>
      </c>
      <c r="F23" s="91">
        <f t="shared" si="1"/>
        <v>2.29</v>
      </c>
    </row>
    <row r="24" spans="1:6" x14ac:dyDescent="0.25">
      <c r="A24" s="182">
        <v>41486</v>
      </c>
      <c r="B24" s="71">
        <v>5</v>
      </c>
      <c r="C24" s="71">
        <v>3.16</v>
      </c>
      <c r="D24" s="71">
        <v>2.82</v>
      </c>
      <c r="E24" s="91">
        <f t="shared" si="0"/>
        <v>1.8399999999999999</v>
      </c>
      <c r="F24" s="91">
        <f t="shared" si="1"/>
        <v>2.1800000000000002</v>
      </c>
    </row>
    <row r="25" spans="1:6" x14ac:dyDescent="0.25">
      <c r="A25" s="182">
        <v>41517</v>
      </c>
      <c r="B25" s="71">
        <v>4.99</v>
      </c>
      <c r="C25" s="71">
        <v>3.17</v>
      </c>
      <c r="D25" s="71">
        <v>2.94</v>
      </c>
      <c r="E25" s="91">
        <f t="shared" si="0"/>
        <v>1.8200000000000003</v>
      </c>
      <c r="F25" s="91">
        <f t="shared" si="1"/>
        <v>2.0500000000000003</v>
      </c>
    </row>
    <row r="26" spans="1:6" x14ac:dyDescent="0.25">
      <c r="A26" s="182">
        <v>41547</v>
      </c>
      <c r="B26" s="71">
        <v>5.05</v>
      </c>
      <c r="C26" s="71">
        <v>3.24</v>
      </c>
      <c r="D26" s="71">
        <v>3.03</v>
      </c>
      <c r="E26" s="91">
        <f t="shared" si="0"/>
        <v>1.8099999999999996</v>
      </c>
      <c r="F26" s="91">
        <f t="shared" si="1"/>
        <v>2.02</v>
      </c>
    </row>
    <row r="27" spans="1:6" x14ac:dyDescent="0.25">
      <c r="A27" s="182">
        <v>41578</v>
      </c>
      <c r="B27" s="71">
        <v>5.09</v>
      </c>
      <c r="C27" s="71">
        <v>3.26</v>
      </c>
      <c r="D27" s="71">
        <v>3.09</v>
      </c>
      <c r="E27" s="91">
        <f t="shared" si="0"/>
        <v>1.83</v>
      </c>
      <c r="F27" s="91">
        <f t="shared" si="1"/>
        <v>2</v>
      </c>
    </row>
    <row r="28" spans="1:6" x14ac:dyDescent="0.25">
      <c r="A28" s="182">
        <v>41608</v>
      </c>
      <c r="B28" s="71">
        <v>5.12</v>
      </c>
      <c r="C28" s="71">
        <v>3.3</v>
      </c>
      <c r="D28" s="71">
        <v>3.06</v>
      </c>
      <c r="E28" s="91">
        <f t="shared" si="0"/>
        <v>1.8200000000000003</v>
      </c>
      <c r="F28" s="91">
        <f t="shared" si="1"/>
        <v>2.06</v>
      </c>
    </row>
    <row r="29" spans="1:6" x14ac:dyDescent="0.25">
      <c r="A29" s="182">
        <v>41639</v>
      </c>
      <c r="B29" s="71">
        <v>5.0999999999999996</v>
      </c>
      <c r="C29" s="71">
        <v>3.31</v>
      </c>
      <c r="D29" s="71">
        <v>3.02</v>
      </c>
      <c r="E29" s="91">
        <f t="shared" si="0"/>
        <v>1.7899999999999996</v>
      </c>
      <c r="F29" s="91">
        <f t="shared" si="1"/>
        <v>2.0799999999999996</v>
      </c>
    </row>
    <row r="30" spans="1:6" x14ac:dyDescent="0.25">
      <c r="A30" s="182">
        <v>41670</v>
      </c>
      <c r="B30" s="71">
        <v>3.87</v>
      </c>
      <c r="C30" s="71">
        <v>3.3</v>
      </c>
      <c r="D30" s="71">
        <v>3.04</v>
      </c>
      <c r="E30" s="91">
        <f t="shared" si="0"/>
        <v>0.57000000000000028</v>
      </c>
      <c r="F30" s="91">
        <f t="shared" si="1"/>
        <v>0.83000000000000007</v>
      </c>
    </row>
    <row r="31" spans="1:6" x14ac:dyDescent="0.25">
      <c r="A31" s="182">
        <v>41698</v>
      </c>
      <c r="B31" s="71">
        <v>4.9000000000000004</v>
      </c>
      <c r="C31" s="71">
        <v>3.26</v>
      </c>
      <c r="D31" s="71">
        <v>2.99</v>
      </c>
      <c r="E31" s="91">
        <f t="shared" si="0"/>
        <v>1.6400000000000006</v>
      </c>
      <c r="F31" s="91">
        <f t="shared" si="1"/>
        <v>1.9100000000000001</v>
      </c>
    </row>
    <row r="32" spans="1:6" x14ac:dyDescent="0.25">
      <c r="A32" s="182">
        <v>41729</v>
      </c>
      <c r="B32" s="71">
        <v>4.95</v>
      </c>
      <c r="C32" s="71">
        <v>3.22</v>
      </c>
      <c r="D32" s="71">
        <v>2.9</v>
      </c>
      <c r="E32" s="91">
        <f t="shared" si="0"/>
        <v>1.73</v>
      </c>
      <c r="F32" s="91">
        <f t="shared" si="1"/>
        <v>2.0500000000000003</v>
      </c>
    </row>
    <row r="33" spans="1:6" x14ac:dyDescent="0.25">
      <c r="A33" s="182">
        <v>41759</v>
      </c>
      <c r="B33" s="71">
        <v>4.87</v>
      </c>
      <c r="C33" s="71">
        <v>3.22</v>
      </c>
      <c r="D33" s="71">
        <v>2.95</v>
      </c>
      <c r="E33" s="91">
        <f t="shared" si="0"/>
        <v>1.65</v>
      </c>
      <c r="F33" s="91">
        <f t="shared" si="1"/>
        <v>1.92</v>
      </c>
    </row>
    <row r="34" spans="1:6" x14ac:dyDescent="0.25">
      <c r="A34" s="182">
        <v>41790</v>
      </c>
      <c r="B34" s="71">
        <v>5.0199999999999996</v>
      </c>
      <c r="C34" s="71">
        <v>3.12</v>
      </c>
      <c r="D34" s="71">
        <v>2.79</v>
      </c>
      <c r="E34" s="91">
        <f t="shared" si="0"/>
        <v>1.8999999999999995</v>
      </c>
      <c r="F34" s="91">
        <f t="shared" si="1"/>
        <v>2.2299999999999995</v>
      </c>
    </row>
    <row r="35" spans="1:6" x14ac:dyDescent="0.25">
      <c r="A35" s="182">
        <v>41820</v>
      </c>
      <c r="B35" s="71">
        <v>4.8600000000000003</v>
      </c>
      <c r="C35" s="71">
        <v>3.08</v>
      </c>
      <c r="D35" s="71">
        <v>2.73</v>
      </c>
      <c r="E35" s="91">
        <f t="shared" si="0"/>
        <v>1.7800000000000002</v>
      </c>
      <c r="F35" s="91">
        <f t="shared" si="1"/>
        <v>2.1300000000000003</v>
      </c>
    </row>
    <row r="36" spans="1:6" x14ac:dyDescent="0.25">
      <c r="A36" s="182">
        <v>41851</v>
      </c>
      <c r="B36" s="71">
        <v>4.83</v>
      </c>
      <c r="C36" s="71">
        <v>2.97</v>
      </c>
      <c r="D36" s="71">
        <v>2.61</v>
      </c>
      <c r="E36" s="91">
        <f t="shared" si="0"/>
        <v>1.8599999999999999</v>
      </c>
      <c r="F36" s="91">
        <f t="shared" si="1"/>
        <v>2.2200000000000002</v>
      </c>
    </row>
    <row r="37" spans="1:6" x14ac:dyDescent="0.25">
      <c r="A37" s="182">
        <v>41882</v>
      </c>
      <c r="B37" s="71">
        <v>4.97</v>
      </c>
      <c r="C37" s="71">
        <v>2.86</v>
      </c>
      <c r="D37" s="71">
        <v>2.5</v>
      </c>
      <c r="E37" s="91">
        <f t="shared" si="0"/>
        <v>2.11</v>
      </c>
      <c r="F37" s="91">
        <f t="shared" si="1"/>
        <v>2.4699999999999998</v>
      </c>
    </row>
    <row r="38" spans="1:6" x14ac:dyDescent="0.25">
      <c r="A38" s="182">
        <v>41912</v>
      </c>
      <c r="B38" s="71">
        <v>4.7699999999999996</v>
      </c>
      <c r="C38" s="71">
        <v>2.82</v>
      </c>
      <c r="D38" s="71">
        <v>2.39</v>
      </c>
      <c r="E38" s="91">
        <f t="shared" ref="E38:E69" si="2">B38-C38</f>
        <v>1.9499999999999997</v>
      </c>
      <c r="F38" s="91">
        <f t="shared" ref="F38:F69" si="3">B38-D38</f>
        <v>2.3799999999999994</v>
      </c>
    </row>
    <row r="39" spans="1:6" x14ac:dyDescent="0.25">
      <c r="A39" s="182">
        <v>41943</v>
      </c>
      <c r="B39" s="71">
        <v>4.9000000000000004</v>
      </c>
      <c r="C39" s="71">
        <v>2.78</v>
      </c>
      <c r="D39" s="71">
        <v>2.35</v>
      </c>
      <c r="E39" s="91">
        <f t="shared" si="2"/>
        <v>2.1200000000000006</v>
      </c>
      <c r="F39" s="91">
        <f t="shared" si="3"/>
        <v>2.5500000000000003</v>
      </c>
    </row>
    <row r="40" spans="1:6" x14ac:dyDescent="0.25">
      <c r="A40" s="182">
        <v>41973</v>
      </c>
      <c r="B40" s="71">
        <v>4.8499999999999996</v>
      </c>
      <c r="C40" s="71">
        <v>2.72</v>
      </c>
      <c r="D40" s="71">
        <v>2.2799999999999998</v>
      </c>
      <c r="E40" s="91">
        <f t="shared" si="2"/>
        <v>2.1299999999999994</v>
      </c>
      <c r="F40" s="91">
        <f t="shared" si="3"/>
        <v>2.57</v>
      </c>
    </row>
    <row r="41" spans="1:6" x14ac:dyDescent="0.25">
      <c r="A41" s="182">
        <v>42004</v>
      </c>
      <c r="B41" s="71">
        <v>4.84</v>
      </c>
      <c r="C41" s="71">
        <v>2.66</v>
      </c>
      <c r="D41" s="71">
        <v>2.19</v>
      </c>
      <c r="E41" s="91">
        <f t="shared" si="2"/>
        <v>2.1799999999999997</v>
      </c>
      <c r="F41" s="91">
        <f t="shared" si="3"/>
        <v>2.65</v>
      </c>
    </row>
    <row r="42" spans="1:6" x14ac:dyDescent="0.25">
      <c r="A42" s="182">
        <v>42035</v>
      </c>
      <c r="B42" s="71">
        <v>4.8899999999999997</v>
      </c>
      <c r="C42" s="71">
        <v>2.42</v>
      </c>
      <c r="D42" s="71">
        <v>1.83</v>
      </c>
      <c r="E42" s="91">
        <f t="shared" si="2"/>
        <v>2.4699999999999998</v>
      </c>
      <c r="F42" s="91">
        <f t="shared" si="3"/>
        <v>3.0599999999999996</v>
      </c>
    </row>
    <row r="43" spans="1:6" x14ac:dyDescent="0.25">
      <c r="A43" s="182">
        <v>42063</v>
      </c>
      <c r="B43" s="71">
        <v>4.9400000000000004</v>
      </c>
      <c r="C43" s="71">
        <v>2.48</v>
      </c>
      <c r="D43" s="71">
        <v>1.99</v>
      </c>
      <c r="E43" s="91">
        <f t="shared" si="2"/>
        <v>2.4600000000000004</v>
      </c>
      <c r="F43" s="91">
        <f t="shared" si="3"/>
        <v>2.95</v>
      </c>
    </row>
    <row r="44" spans="1:6" x14ac:dyDescent="0.25">
      <c r="A44" s="182">
        <v>42094</v>
      </c>
      <c r="B44" s="71">
        <v>4.82</v>
      </c>
      <c r="C44" s="71">
        <v>2.39</v>
      </c>
      <c r="D44" s="71">
        <v>1.88</v>
      </c>
      <c r="E44" s="91">
        <f t="shared" si="2"/>
        <v>2.4300000000000002</v>
      </c>
      <c r="F44" s="91">
        <f t="shared" si="3"/>
        <v>2.9400000000000004</v>
      </c>
    </row>
    <row r="45" spans="1:6" x14ac:dyDescent="0.25">
      <c r="A45" s="182">
        <v>42124</v>
      </c>
      <c r="B45" s="71">
        <v>4.76</v>
      </c>
      <c r="C45" s="71">
        <v>2.35</v>
      </c>
      <c r="D45" s="71">
        <v>1.95</v>
      </c>
      <c r="E45" s="91">
        <f t="shared" si="2"/>
        <v>2.4099999999999997</v>
      </c>
      <c r="F45" s="91">
        <f t="shared" si="3"/>
        <v>2.8099999999999996</v>
      </c>
    </row>
    <row r="46" spans="1:6" x14ac:dyDescent="0.25">
      <c r="A46" s="182">
        <v>42155</v>
      </c>
      <c r="B46" s="71">
        <v>4.76</v>
      </c>
      <c r="C46" s="71">
        <v>2.29</v>
      </c>
      <c r="D46" s="71">
        <v>1.78</v>
      </c>
      <c r="E46" s="91">
        <f t="shared" si="2"/>
        <v>2.4699999999999998</v>
      </c>
      <c r="F46" s="91">
        <f t="shared" si="3"/>
        <v>2.9799999999999995</v>
      </c>
    </row>
    <row r="47" spans="1:6" x14ac:dyDescent="0.25">
      <c r="A47" s="182">
        <v>42185</v>
      </c>
      <c r="B47" s="71">
        <v>4.79</v>
      </c>
      <c r="C47" s="71">
        <v>2.31</v>
      </c>
      <c r="D47" s="71">
        <v>1.92</v>
      </c>
      <c r="E47" s="91">
        <f t="shared" si="2"/>
        <v>2.48</v>
      </c>
      <c r="F47" s="91">
        <f t="shared" si="3"/>
        <v>2.87</v>
      </c>
    </row>
    <row r="48" spans="1:6" x14ac:dyDescent="0.25">
      <c r="A48" s="182">
        <v>42216</v>
      </c>
      <c r="B48" s="71">
        <v>5</v>
      </c>
      <c r="C48" s="71">
        <v>2.36</v>
      </c>
      <c r="D48" s="71">
        <v>2.1</v>
      </c>
      <c r="E48" s="91">
        <f t="shared" si="2"/>
        <v>2.64</v>
      </c>
      <c r="F48" s="91">
        <f t="shared" si="3"/>
        <v>2.9</v>
      </c>
    </row>
    <row r="49" spans="1:6" x14ac:dyDescent="0.25">
      <c r="A49" s="182">
        <v>42247</v>
      </c>
      <c r="B49" s="71">
        <v>4.63</v>
      </c>
      <c r="C49" s="71">
        <v>2.33</v>
      </c>
      <c r="D49" s="71">
        <v>2.15</v>
      </c>
      <c r="E49" s="91">
        <f t="shared" si="2"/>
        <v>2.2999999999999998</v>
      </c>
      <c r="F49" s="91">
        <f t="shared" si="3"/>
        <v>2.48</v>
      </c>
    </row>
    <row r="50" spans="1:6" x14ac:dyDescent="0.25">
      <c r="A50" s="182">
        <v>42277</v>
      </c>
      <c r="B50" s="71">
        <v>4.87</v>
      </c>
      <c r="C50" s="71">
        <v>2.38</v>
      </c>
      <c r="D50" s="71">
        <v>2.12</v>
      </c>
      <c r="E50" s="91">
        <f t="shared" si="2"/>
        <v>2.4900000000000002</v>
      </c>
      <c r="F50" s="91">
        <f t="shared" si="3"/>
        <v>2.75</v>
      </c>
    </row>
    <row r="51" spans="1:6" x14ac:dyDescent="0.25">
      <c r="A51" s="182">
        <v>42308</v>
      </c>
      <c r="B51" s="71">
        <v>4.62</v>
      </c>
      <c r="C51" s="71">
        <v>2.41</v>
      </c>
      <c r="D51" s="71">
        <v>2.14</v>
      </c>
      <c r="E51" s="91">
        <f t="shared" si="2"/>
        <v>2.21</v>
      </c>
      <c r="F51" s="91">
        <f t="shared" si="3"/>
        <v>2.48</v>
      </c>
    </row>
    <row r="52" spans="1:6" x14ac:dyDescent="0.25">
      <c r="A52" s="182">
        <v>42338</v>
      </c>
      <c r="B52" s="71">
        <v>5.05</v>
      </c>
      <c r="C52" s="71">
        <v>2.4500000000000002</v>
      </c>
      <c r="D52" s="71">
        <v>2.09</v>
      </c>
      <c r="E52" s="91">
        <f t="shared" si="2"/>
        <v>2.5999999999999996</v>
      </c>
      <c r="F52" s="91">
        <f t="shared" si="3"/>
        <v>2.96</v>
      </c>
    </row>
    <row r="53" spans="1:6" x14ac:dyDescent="0.25">
      <c r="A53" s="182">
        <v>42369</v>
      </c>
      <c r="B53" s="71">
        <v>5.15</v>
      </c>
      <c r="C53" s="71">
        <v>2.41</v>
      </c>
      <c r="D53" s="71">
        <v>2.0099999999999998</v>
      </c>
      <c r="E53" s="91">
        <f t="shared" si="2"/>
        <v>2.74</v>
      </c>
      <c r="F53" s="91">
        <f t="shared" si="3"/>
        <v>3.1400000000000006</v>
      </c>
    </row>
    <row r="54" spans="1:6" x14ac:dyDescent="0.25">
      <c r="A54" s="182">
        <v>42400</v>
      </c>
      <c r="B54" s="71">
        <v>4.6500000000000004</v>
      </c>
      <c r="C54" s="71">
        <v>2.4</v>
      </c>
      <c r="D54" s="71">
        <v>2.0499999999999998</v>
      </c>
      <c r="E54" s="91">
        <f t="shared" si="2"/>
        <v>2.2500000000000004</v>
      </c>
      <c r="F54" s="91">
        <f t="shared" si="3"/>
        <v>2.6000000000000005</v>
      </c>
    </row>
    <row r="55" spans="1:6" x14ac:dyDescent="0.25">
      <c r="A55" s="182">
        <v>42429</v>
      </c>
      <c r="B55" s="71">
        <v>5.24</v>
      </c>
      <c r="C55" s="71">
        <v>2.34</v>
      </c>
      <c r="D55" s="71">
        <v>1.97</v>
      </c>
      <c r="E55" s="91">
        <f t="shared" si="2"/>
        <v>2.9000000000000004</v>
      </c>
      <c r="F55" s="91">
        <f t="shared" si="3"/>
        <v>3.2700000000000005</v>
      </c>
    </row>
    <row r="56" spans="1:6" x14ac:dyDescent="0.25">
      <c r="A56" s="182">
        <v>42460</v>
      </c>
      <c r="B56" s="71">
        <v>5.17</v>
      </c>
      <c r="C56" s="71">
        <v>2.2400000000000002</v>
      </c>
      <c r="D56" s="71">
        <v>1.86</v>
      </c>
      <c r="E56" s="91">
        <f t="shared" si="2"/>
        <v>2.9299999999999997</v>
      </c>
      <c r="F56" s="91">
        <f t="shared" si="3"/>
        <v>3.3099999999999996</v>
      </c>
    </row>
    <row r="57" spans="1:6" x14ac:dyDescent="0.25">
      <c r="A57" s="182">
        <v>42490</v>
      </c>
      <c r="B57" s="71">
        <v>4.68</v>
      </c>
      <c r="C57" s="71">
        <v>2.2200000000000002</v>
      </c>
      <c r="D57" s="71">
        <v>1.97</v>
      </c>
      <c r="E57" s="91">
        <f t="shared" si="2"/>
        <v>2.4599999999999995</v>
      </c>
      <c r="F57" s="91">
        <f t="shared" si="3"/>
        <v>2.71</v>
      </c>
    </row>
    <row r="58" spans="1:6" x14ac:dyDescent="0.25">
      <c r="A58" s="182">
        <v>42521</v>
      </c>
      <c r="B58" s="71">
        <v>4.57</v>
      </c>
      <c r="C58" s="71">
        <v>2.11</v>
      </c>
      <c r="D58" s="71">
        <v>1.83</v>
      </c>
      <c r="E58" s="91">
        <f t="shared" si="2"/>
        <v>2.4600000000000004</v>
      </c>
      <c r="F58" s="91">
        <f t="shared" si="3"/>
        <v>2.74</v>
      </c>
    </row>
    <row r="59" spans="1:6" x14ac:dyDescent="0.25">
      <c r="A59" s="182">
        <v>42551</v>
      </c>
      <c r="B59" s="71">
        <v>4.6100000000000003</v>
      </c>
      <c r="C59" s="71">
        <v>2.0099999999999998</v>
      </c>
      <c r="D59" s="71">
        <v>1.79</v>
      </c>
      <c r="E59" s="91">
        <f t="shared" si="2"/>
        <v>2.6000000000000005</v>
      </c>
      <c r="F59" s="91">
        <f t="shared" si="3"/>
        <v>2.8200000000000003</v>
      </c>
    </row>
    <row r="60" spans="1:6" x14ac:dyDescent="0.25">
      <c r="A60" s="182">
        <v>42582</v>
      </c>
      <c r="B60" s="71">
        <v>4.62</v>
      </c>
      <c r="C60" s="71">
        <v>1.95</v>
      </c>
      <c r="D60" s="71">
        <v>1.75</v>
      </c>
      <c r="E60" s="91">
        <f t="shared" si="2"/>
        <v>2.67</v>
      </c>
      <c r="F60" s="91">
        <f t="shared" si="3"/>
        <v>2.87</v>
      </c>
    </row>
    <row r="61" spans="1:6" x14ac:dyDescent="0.25">
      <c r="A61" s="182">
        <v>42613</v>
      </c>
      <c r="B61" s="71">
        <v>4.49</v>
      </c>
      <c r="C61" s="71">
        <v>1.88</v>
      </c>
      <c r="D61" s="71">
        <v>1.69</v>
      </c>
      <c r="E61" s="91">
        <f t="shared" si="2"/>
        <v>2.6100000000000003</v>
      </c>
      <c r="F61" s="91">
        <f t="shared" si="3"/>
        <v>2.8000000000000003</v>
      </c>
    </row>
    <row r="62" spans="1:6" x14ac:dyDescent="0.25">
      <c r="A62" s="182">
        <v>42643</v>
      </c>
      <c r="B62" s="71">
        <v>4.42</v>
      </c>
      <c r="C62" s="71">
        <v>1.85</v>
      </c>
      <c r="D62" s="71">
        <v>1.66</v>
      </c>
      <c r="E62" s="91">
        <f t="shared" si="2"/>
        <v>2.57</v>
      </c>
      <c r="F62" s="91">
        <f t="shared" si="3"/>
        <v>2.76</v>
      </c>
    </row>
    <row r="63" spans="1:6" x14ac:dyDescent="0.25">
      <c r="A63" s="182">
        <v>42674</v>
      </c>
      <c r="B63" s="71">
        <v>4.46</v>
      </c>
      <c r="C63" s="71">
        <v>1.81</v>
      </c>
      <c r="D63" s="71">
        <v>1.66</v>
      </c>
      <c r="E63" s="91">
        <f t="shared" si="2"/>
        <v>2.65</v>
      </c>
      <c r="F63" s="91">
        <f t="shared" si="3"/>
        <v>2.8</v>
      </c>
    </row>
    <row r="64" spans="1:6" x14ac:dyDescent="0.25">
      <c r="A64" s="182">
        <v>42704</v>
      </c>
      <c r="B64" s="71">
        <v>4.38</v>
      </c>
      <c r="C64" s="71">
        <v>1.79</v>
      </c>
      <c r="D64" s="71">
        <v>1.68</v>
      </c>
      <c r="E64" s="91">
        <f t="shared" si="2"/>
        <v>2.59</v>
      </c>
      <c r="F64" s="91">
        <f t="shared" si="3"/>
        <v>2.7</v>
      </c>
    </row>
    <row r="65" spans="1:6" x14ac:dyDescent="0.25">
      <c r="A65" s="182">
        <v>42735</v>
      </c>
      <c r="B65" s="71">
        <v>4.37</v>
      </c>
      <c r="C65" s="71">
        <v>1.75</v>
      </c>
      <c r="D65" s="71">
        <v>1.73</v>
      </c>
      <c r="E65" s="91">
        <f t="shared" si="2"/>
        <v>2.62</v>
      </c>
      <c r="F65" s="91">
        <f t="shared" si="3"/>
        <v>2.64</v>
      </c>
    </row>
    <row r="66" spans="1:6" x14ac:dyDescent="0.25">
      <c r="A66" s="182">
        <v>42766</v>
      </c>
      <c r="B66" s="71">
        <v>4.2300000000000004</v>
      </c>
      <c r="C66" s="71">
        <v>1.76</v>
      </c>
      <c r="D66" s="71">
        <v>1.86</v>
      </c>
      <c r="E66" s="91">
        <f t="shared" si="2"/>
        <v>2.4700000000000006</v>
      </c>
      <c r="F66" s="91">
        <f t="shared" si="3"/>
        <v>2.37</v>
      </c>
    </row>
    <row r="67" spans="1:6" x14ac:dyDescent="0.25">
      <c r="A67" s="182">
        <v>42794</v>
      </c>
      <c r="B67" s="71">
        <v>4.09</v>
      </c>
      <c r="C67" s="71">
        <v>1.81</v>
      </c>
      <c r="D67" s="71">
        <v>1.9</v>
      </c>
      <c r="E67" s="91">
        <f t="shared" si="2"/>
        <v>2.2799999999999998</v>
      </c>
      <c r="F67" s="91">
        <f t="shared" si="3"/>
        <v>2.19</v>
      </c>
    </row>
    <row r="68" spans="1:6" x14ac:dyDescent="0.25">
      <c r="A68" s="182">
        <v>42825</v>
      </c>
      <c r="B68" s="71">
        <v>4.04</v>
      </c>
      <c r="C68" s="71">
        <v>1.81</v>
      </c>
      <c r="D68" s="71">
        <v>1.89</v>
      </c>
      <c r="E68" s="91">
        <f t="shared" si="2"/>
        <v>2.23</v>
      </c>
      <c r="F68" s="91">
        <f t="shared" si="3"/>
        <v>2.1500000000000004</v>
      </c>
    </row>
    <row r="69" spans="1:6" x14ac:dyDescent="0.25">
      <c r="A69" s="182">
        <v>42855</v>
      </c>
      <c r="B69" s="71">
        <v>4.0599999999999996</v>
      </c>
      <c r="C69" s="71">
        <v>1.85</v>
      </c>
      <c r="D69" s="71">
        <v>1.92</v>
      </c>
      <c r="E69" s="91">
        <f t="shared" si="2"/>
        <v>2.2099999999999995</v>
      </c>
      <c r="F69" s="91">
        <f t="shared" si="3"/>
        <v>2.1399999999999997</v>
      </c>
    </row>
    <row r="70" spans="1:6" x14ac:dyDescent="0.25">
      <c r="A70" s="182">
        <v>42886</v>
      </c>
      <c r="B70" s="71">
        <v>4.12</v>
      </c>
      <c r="C70" s="71">
        <v>1.87</v>
      </c>
      <c r="D70" s="71">
        <v>1.88</v>
      </c>
      <c r="E70" s="91">
        <f t="shared" ref="E70:E101" si="4">B70-C70</f>
        <v>2.25</v>
      </c>
      <c r="F70" s="91">
        <f t="shared" ref="F70:F101" si="5">B70-D70</f>
        <v>2.2400000000000002</v>
      </c>
    </row>
    <row r="71" spans="1:6" x14ac:dyDescent="0.25">
      <c r="A71" s="182">
        <v>42916</v>
      </c>
      <c r="B71" s="71">
        <v>4.03</v>
      </c>
      <c r="C71" s="71">
        <v>1.89</v>
      </c>
      <c r="D71" s="71">
        <v>1.89</v>
      </c>
      <c r="E71" s="91">
        <f t="shared" si="4"/>
        <v>2.1400000000000006</v>
      </c>
      <c r="F71" s="91">
        <f t="shared" si="5"/>
        <v>2.1400000000000006</v>
      </c>
    </row>
    <row r="72" spans="1:6" x14ac:dyDescent="0.25">
      <c r="A72" s="182">
        <v>42947</v>
      </c>
      <c r="B72" s="71">
        <v>3.91</v>
      </c>
      <c r="C72" s="71">
        <v>1.9</v>
      </c>
      <c r="D72" s="71">
        <v>1.92</v>
      </c>
      <c r="E72" s="91">
        <f t="shared" si="4"/>
        <v>2.0100000000000002</v>
      </c>
      <c r="F72" s="91">
        <f t="shared" si="5"/>
        <v>1.9900000000000002</v>
      </c>
    </row>
    <row r="73" spans="1:6" x14ac:dyDescent="0.25">
      <c r="A73" s="182">
        <v>42978</v>
      </c>
      <c r="B73" s="71">
        <v>3.71</v>
      </c>
      <c r="C73" s="71">
        <v>1.94</v>
      </c>
      <c r="D73" s="71">
        <v>1.98</v>
      </c>
      <c r="E73" s="91">
        <f t="shared" si="4"/>
        <v>1.77</v>
      </c>
      <c r="F73" s="91">
        <f t="shared" si="5"/>
        <v>1.73</v>
      </c>
    </row>
    <row r="74" spans="1:6" x14ac:dyDescent="0.25">
      <c r="A74" s="182">
        <v>43008</v>
      </c>
      <c r="B74" s="71">
        <v>3.53</v>
      </c>
      <c r="C74" s="71">
        <v>1.96</v>
      </c>
      <c r="D74" s="71">
        <v>1.96</v>
      </c>
      <c r="E74" s="91">
        <f t="shared" si="4"/>
        <v>1.5699999999999998</v>
      </c>
      <c r="F74" s="91">
        <f t="shared" si="5"/>
        <v>1.5699999999999998</v>
      </c>
    </row>
    <row r="75" spans="1:6" x14ac:dyDescent="0.25">
      <c r="A75" s="182">
        <v>43039</v>
      </c>
      <c r="B75" s="71">
        <v>3.53</v>
      </c>
      <c r="C75" s="71">
        <v>1.96</v>
      </c>
      <c r="D75" s="71">
        <v>1.96</v>
      </c>
      <c r="E75" s="91">
        <f t="shared" si="4"/>
        <v>1.5699999999999998</v>
      </c>
      <c r="F75" s="91">
        <f t="shared" si="5"/>
        <v>1.5699999999999998</v>
      </c>
    </row>
    <row r="76" spans="1:6" x14ac:dyDescent="0.25">
      <c r="A76" s="182">
        <v>43069</v>
      </c>
      <c r="B76" s="71">
        <v>3.76</v>
      </c>
      <c r="C76" s="71">
        <v>1.94</v>
      </c>
      <c r="D76" s="71">
        <v>1.94</v>
      </c>
      <c r="E76" s="91">
        <f t="shared" si="4"/>
        <v>1.8199999999999998</v>
      </c>
      <c r="F76" s="91">
        <f t="shared" si="5"/>
        <v>1.8199999999999998</v>
      </c>
    </row>
    <row r="77" spans="1:6" x14ac:dyDescent="0.25">
      <c r="A77" s="182">
        <v>43100</v>
      </c>
      <c r="B77" s="71">
        <v>3.74</v>
      </c>
      <c r="C77" s="71">
        <v>1.87</v>
      </c>
      <c r="D77" s="71">
        <v>1.86</v>
      </c>
      <c r="E77" s="91">
        <f t="shared" si="4"/>
        <v>1.87</v>
      </c>
      <c r="F77" s="91">
        <f t="shared" si="5"/>
        <v>1.8800000000000001</v>
      </c>
    </row>
    <row r="78" spans="1:6" x14ac:dyDescent="0.25">
      <c r="A78" s="182">
        <v>43131</v>
      </c>
      <c r="B78" s="71">
        <v>3.61</v>
      </c>
      <c r="C78" s="71">
        <v>1.9</v>
      </c>
      <c r="D78" s="71">
        <v>1.92</v>
      </c>
      <c r="E78" s="91">
        <f t="shared" si="4"/>
        <v>1.71</v>
      </c>
      <c r="F78" s="91">
        <f t="shared" si="5"/>
        <v>1.69</v>
      </c>
    </row>
    <row r="79" spans="1:6" x14ac:dyDescent="0.25">
      <c r="A79" s="182">
        <v>43159</v>
      </c>
      <c r="B79" s="71">
        <v>3.63</v>
      </c>
      <c r="C79" s="71">
        <v>1.91</v>
      </c>
      <c r="D79" s="71">
        <v>1.92</v>
      </c>
      <c r="E79" s="91">
        <f t="shared" si="4"/>
        <v>1.72</v>
      </c>
      <c r="F79" s="91">
        <f t="shared" si="5"/>
        <v>1.71</v>
      </c>
    </row>
    <row r="80" spans="1:6" x14ac:dyDescent="0.25">
      <c r="A80" s="182">
        <v>43190</v>
      </c>
      <c r="B80" s="71">
        <v>3.57</v>
      </c>
      <c r="C80" s="71">
        <v>1.91</v>
      </c>
      <c r="D80" s="71">
        <v>1.98</v>
      </c>
      <c r="E80" s="91">
        <f t="shared" si="4"/>
        <v>1.66</v>
      </c>
      <c r="F80" s="91">
        <f t="shared" si="5"/>
        <v>1.5899999999999999</v>
      </c>
    </row>
    <row r="81" spans="1:6" x14ac:dyDescent="0.25">
      <c r="A81" s="182">
        <v>43220</v>
      </c>
      <c r="B81" s="71">
        <v>3.57</v>
      </c>
      <c r="C81" s="71">
        <v>1.9</v>
      </c>
      <c r="D81" s="71">
        <v>1.96</v>
      </c>
      <c r="E81" s="91">
        <f t="shared" si="4"/>
        <v>1.67</v>
      </c>
      <c r="F81" s="91">
        <f t="shared" si="5"/>
        <v>1.6099999999999999</v>
      </c>
    </row>
    <row r="82" spans="1:6" x14ac:dyDescent="0.25">
      <c r="A82" s="182">
        <v>43251</v>
      </c>
      <c r="B82" s="71">
        <v>3.58</v>
      </c>
      <c r="C82" s="71">
        <v>1.9</v>
      </c>
      <c r="D82" s="71">
        <v>2</v>
      </c>
      <c r="E82" s="91">
        <f t="shared" si="4"/>
        <v>1.6800000000000002</v>
      </c>
      <c r="F82" s="91">
        <f t="shared" si="5"/>
        <v>1.58</v>
      </c>
    </row>
    <row r="83" spans="1:6" x14ac:dyDescent="0.25">
      <c r="A83" s="182">
        <v>43281</v>
      </c>
      <c r="B83" s="71">
        <v>3.48</v>
      </c>
      <c r="C83" s="71">
        <v>1.88</v>
      </c>
      <c r="D83" s="71">
        <v>1.97</v>
      </c>
      <c r="E83" s="91">
        <f t="shared" si="4"/>
        <v>1.6</v>
      </c>
      <c r="F83" s="91">
        <f t="shared" si="5"/>
        <v>1.51</v>
      </c>
    </row>
    <row r="84" spans="1:6" x14ac:dyDescent="0.25">
      <c r="A84" s="182">
        <v>43312</v>
      </c>
      <c r="B84" s="71">
        <v>3.47</v>
      </c>
      <c r="C84" s="71">
        <v>1.85</v>
      </c>
      <c r="D84" s="71">
        <v>1.95</v>
      </c>
      <c r="E84" s="91">
        <f t="shared" si="4"/>
        <v>1.62</v>
      </c>
      <c r="F84" s="91">
        <f t="shared" si="5"/>
        <v>1.5200000000000002</v>
      </c>
    </row>
    <row r="85" spans="1:6" x14ac:dyDescent="0.25">
      <c r="A85" s="182">
        <v>43343</v>
      </c>
      <c r="B85" s="71">
        <v>3.46</v>
      </c>
      <c r="C85" s="71">
        <v>1.85</v>
      </c>
      <c r="D85" s="71">
        <v>1.97</v>
      </c>
      <c r="E85" s="91">
        <f t="shared" si="4"/>
        <v>1.6099999999999999</v>
      </c>
      <c r="F85" s="91">
        <f t="shared" si="5"/>
        <v>1.49</v>
      </c>
    </row>
    <row r="86" spans="1:6" x14ac:dyDescent="0.25">
      <c r="A86" s="182">
        <v>43373</v>
      </c>
      <c r="B86" s="71">
        <v>3.34</v>
      </c>
      <c r="C86" s="71">
        <v>1.85</v>
      </c>
      <c r="D86" s="71">
        <v>1.94</v>
      </c>
      <c r="E86" s="91">
        <f t="shared" si="4"/>
        <v>1.4899999999999998</v>
      </c>
      <c r="F86" s="91">
        <f t="shared" si="5"/>
        <v>1.4</v>
      </c>
    </row>
    <row r="87" spans="1:6" x14ac:dyDescent="0.25">
      <c r="A87" s="182">
        <v>43404</v>
      </c>
      <c r="B87" s="71">
        <v>3.26</v>
      </c>
      <c r="C87" s="71">
        <v>1.86</v>
      </c>
      <c r="D87" s="71">
        <v>1.97</v>
      </c>
      <c r="E87" s="91">
        <f t="shared" si="4"/>
        <v>1.3999999999999997</v>
      </c>
      <c r="F87" s="91">
        <f t="shared" si="5"/>
        <v>1.2899999999999998</v>
      </c>
    </row>
    <row r="88" spans="1:6" x14ac:dyDescent="0.25">
      <c r="A88" s="182">
        <v>43434</v>
      </c>
      <c r="B88" s="71">
        <v>3.38</v>
      </c>
      <c r="C88" s="71">
        <v>1.88</v>
      </c>
      <c r="D88" s="71">
        <v>1.98</v>
      </c>
      <c r="E88" s="91">
        <f t="shared" si="4"/>
        <v>1.5</v>
      </c>
      <c r="F88" s="91">
        <f t="shared" si="5"/>
        <v>1.4</v>
      </c>
    </row>
    <row r="89" spans="1:6" x14ac:dyDescent="0.25">
      <c r="A89" s="182">
        <v>43465</v>
      </c>
      <c r="B89" s="71">
        <v>3.55</v>
      </c>
      <c r="C89" s="71">
        <v>1.84</v>
      </c>
      <c r="D89" s="71">
        <v>1.94</v>
      </c>
      <c r="E89" s="91">
        <f t="shared" si="4"/>
        <v>1.7099999999999997</v>
      </c>
      <c r="F89" s="91">
        <f t="shared" si="5"/>
        <v>1.6099999999999999</v>
      </c>
    </row>
    <row r="90" spans="1:6" x14ac:dyDescent="0.25">
      <c r="A90" s="182">
        <v>43496</v>
      </c>
      <c r="B90" s="71">
        <v>3.6</v>
      </c>
      <c r="C90" s="71">
        <v>1.86</v>
      </c>
      <c r="D90" s="71">
        <v>1.95</v>
      </c>
      <c r="E90" s="91">
        <f t="shared" si="4"/>
        <v>1.74</v>
      </c>
      <c r="F90" s="91">
        <f t="shared" si="5"/>
        <v>1.6500000000000001</v>
      </c>
    </row>
    <row r="91" spans="1:6" x14ac:dyDescent="0.25">
      <c r="A91" s="182">
        <v>43524</v>
      </c>
      <c r="B91" s="71">
        <v>3.5</v>
      </c>
      <c r="C91" s="71">
        <v>1.84</v>
      </c>
      <c r="D91" s="71">
        <v>1.85</v>
      </c>
      <c r="E91" s="91">
        <f t="shared" si="4"/>
        <v>1.66</v>
      </c>
      <c r="F91" s="91">
        <f t="shared" si="5"/>
        <v>1.65</v>
      </c>
    </row>
    <row r="92" spans="1:6" x14ac:dyDescent="0.25">
      <c r="A92" s="182">
        <v>43555</v>
      </c>
      <c r="B92" s="71">
        <v>3.38</v>
      </c>
      <c r="C92" s="71">
        <v>1.81</v>
      </c>
      <c r="D92" s="71">
        <v>1.79</v>
      </c>
      <c r="E92" s="91">
        <f t="shared" si="4"/>
        <v>1.5699999999999998</v>
      </c>
      <c r="F92" s="91">
        <f t="shared" si="5"/>
        <v>1.5899999999999999</v>
      </c>
    </row>
    <row r="93" spans="1:6" x14ac:dyDescent="0.25">
      <c r="A93" s="182">
        <v>43585</v>
      </c>
      <c r="B93" s="71">
        <v>3.38</v>
      </c>
      <c r="C93" s="71">
        <v>1.77</v>
      </c>
      <c r="D93" s="71">
        <v>1.72</v>
      </c>
      <c r="E93" s="91">
        <f t="shared" si="4"/>
        <v>1.6099999999999999</v>
      </c>
      <c r="F93" s="91">
        <f t="shared" si="5"/>
        <v>1.66</v>
      </c>
    </row>
    <row r="94" spans="1:6" x14ac:dyDescent="0.25">
      <c r="A94" s="182">
        <v>43616</v>
      </c>
      <c r="B94" s="71">
        <v>3.33</v>
      </c>
      <c r="C94" s="71">
        <v>1.74</v>
      </c>
      <c r="D94" s="71">
        <v>1.67</v>
      </c>
      <c r="E94" s="91">
        <f t="shared" si="4"/>
        <v>1.59</v>
      </c>
      <c r="F94" s="91">
        <f t="shared" si="5"/>
        <v>1.6600000000000001</v>
      </c>
    </row>
    <row r="95" spans="1:6" x14ac:dyDescent="0.25">
      <c r="A95" s="182">
        <v>43646</v>
      </c>
      <c r="B95" s="71">
        <v>3.22</v>
      </c>
      <c r="C95" s="71">
        <v>1.66</v>
      </c>
      <c r="D95" s="71">
        <v>1.61</v>
      </c>
      <c r="E95" s="91">
        <f t="shared" si="4"/>
        <v>1.5600000000000003</v>
      </c>
      <c r="F95" s="91">
        <f t="shared" si="5"/>
        <v>1.61</v>
      </c>
    </row>
    <row r="96" spans="1:6" x14ac:dyDescent="0.25">
      <c r="A96" s="182">
        <v>43677</v>
      </c>
      <c r="B96" s="71">
        <v>3.22</v>
      </c>
      <c r="C96" s="71">
        <v>1.57</v>
      </c>
      <c r="D96" s="71">
        <v>1.49</v>
      </c>
      <c r="E96" s="91">
        <f t="shared" si="4"/>
        <v>1.6500000000000001</v>
      </c>
      <c r="F96" s="91">
        <f t="shared" si="5"/>
        <v>1.7300000000000002</v>
      </c>
    </row>
    <row r="97" spans="1:6" x14ac:dyDescent="0.25">
      <c r="A97" s="182">
        <v>43708</v>
      </c>
      <c r="B97" s="71">
        <v>3.23</v>
      </c>
      <c r="C97" s="71">
        <v>1.5</v>
      </c>
      <c r="D97" s="71">
        <v>1.36</v>
      </c>
      <c r="E97" s="91">
        <f t="shared" si="4"/>
        <v>1.73</v>
      </c>
      <c r="F97" s="91">
        <f t="shared" si="5"/>
        <v>1.8699999999999999</v>
      </c>
    </row>
    <row r="98" spans="1:6" x14ac:dyDescent="0.25">
      <c r="A98" s="182">
        <v>43738</v>
      </c>
      <c r="B98" s="71">
        <v>2.93</v>
      </c>
      <c r="C98" s="71">
        <v>1.44</v>
      </c>
      <c r="D98" s="71">
        <v>1.24</v>
      </c>
      <c r="E98" s="91">
        <f t="shared" si="4"/>
        <v>1.4900000000000002</v>
      </c>
      <c r="F98" s="91">
        <f t="shared" si="5"/>
        <v>1.6900000000000002</v>
      </c>
    </row>
    <row r="99" spans="1:6" x14ac:dyDescent="0.25">
      <c r="A99" s="182">
        <v>43769</v>
      </c>
      <c r="B99" s="71">
        <v>2.93</v>
      </c>
      <c r="C99" s="71">
        <v>1.39</v>
      </c>
      <c r="D99" s="71">
        <v>1.22</v>
      </c>
      <c r="E99" s="91">
        <f t="shared" si="4"/>
        <v>1.5400000000000003</v>
      </c>
      <c r="F99" s="91">
        <f t="shared" si="5"/>
        <v>1.7100000000000002</v>
      </c>
    </row>
    <row r="100" spans="1:6" x14ac:dyDescent="0.25">
      <c r="A100" s="182">
        <v>43799</v>
      </c>
      <c r="B100" s="71">
        <v>2.78</v>
      </c>
      <c r="C100" s="71">
        <v>1.48</v>
      </c>
      <c r="D100" s="71">
        <v>1.25</v>
      </c>
      <c r="E100" s="91">
        <f t="shared" si="4"/>
        <v>1.2999999999999998</v>
      </c>
      <c r="F100" s="91">
        <f t="shared" si="5"/>
        <v>1.5299999999999998</v>
      </c>
    </row>
    <row r="101" spans="1:6" x14ac:dyDescent="0.25">
      <c r="A101" s="182">
        <v>43830</v>
      </c>
      <c r="B101" s="71">
        <v>3.17</v>
      </c>
      <c r="C101" s="71">
        <v>1.39</v>
      </c>
      <c r="D101" s="71">
        <v>1.27</v>
      </c>
      <c r="E101" s="91">
        <f t="shared" si="4"/>
        <v>1.78</v>
      </c>
      <c r="F101" s="91">
        <f t="shared" si="5"/>
        <v>1.9</v>
      </c>
    </row>
    <row r="102" spans="1:6" x14ac:dyDescent="0.25">
      <c r="A102" s="182">
        <v>43861</v>
      </c>
      <c r="B102" s="71">
        <v>2.96</v>
      </c>
      <c r="C102" s="71">
        <v>1.4</v>
      </c>
      <c r="D102" s="71">
        <v>1.35</v>
      </c>
      <c r="E102" s="91">
        <f t="shared" ref="E102:E133" si="6">B102-C102</f>
        <v>1.56</v>
      </c>
      <c r="F102" s="91">
        <f t="shared" ref="F102:F133" si="7">B102-D102</f>
        <v>1.6099999999999999</v>
      </c>
    </row>
    <row r="103" spans="1:6" x14ac:dyDescent="0.25">
      <c r="A103" s="182">
        <v>43890</v>
      </c>
      <c r="B103" s="71">
        <v>2.81</v>
      </c>
      <c r="C103" s="71">
        <v>1.36</v>
      </c>
      <c r="D103" s="71">
        <v>1.26</v>
      </c>
      <c r="E103" s="91">
        <f t="shared" si="6"/>
        <v>1.45</v>
      </c>
      <c r="F103" s="91">
        <f t="shared" si="7"/>
        <v>1.55</v>
      </c>
    </row>
    <row r="104" spans="1:6" x14ac:dyDescent="0.25">
      <c r="A104" s="182">
        <v>43921</v>
      </c>
      <c r="B104" s="71">
        <v>2.81</v>
      </c>
      <c r="C104" s="71">
        <v>1.35</v>
      </c>
      <c r="D104" s="71">
        <v>1.18</v>
      </c>
      <c r="E104" s="91">
        <f t="shared" si="6"/>
        <v>1.46</v>
      </c>
      <c r="F104" s="91">
        <f t="shared" si="7"/>
        <v>1.6300000000000001</v>
      </c>
    </row>
    <row r="105" spans="1:6" x14ac:dyDescent="0.25">
      <c r="A105" s="182">
        <v>43951</v>
      </c>
      <c r="B105" s="71">
        <v>3.41</v>
      </c>
      <c r="C105" s="71">
        <v>1.43</v>
      </c>
      <c r="D105" s="71">
        <v>1.22</v>
      </c>
      <c r="E105" s="91">
        <f t="shared" si="6"/>
        <v>1.9800000000000002</v>
      </c>
      <c r="F105" s="91">
        <f t="shared" si="7"/>
        <v>2.1900000000000004</v>
      </c>
    </row>
    <row r="106" spans="1:6" x14ac:dyDescent="0.25">
      <c r="A106" s="182">
        <v>43982</v>
      </c>
      <c r="B106" s="71">
        <v>3.32</v>
      </c>
      <c r="C106" s="71">
        <v>1.41</v>
      </c>
      <c r="D106" s="71">
        <v>1.27</v>
      </c>
      <c r="E106" s="91">
        <f t="shared" si="6"/>
        <v>1.91</v>
      </c>
      <c r="F106" s="91">
        <f t="shared" si="7"/>
        <v>2.0499999999999998</v>
      </c>
    </row>
    <row r="107" spans="1:6" x14ac:dyDescent="0.25">
      <c r="A107" s="182">
        <v>44012</v>
      </c>
      <c r="B107" s="71">
        <v>3.59</v>
      </c>
      <c r="C107" s="71">
        <v>1.39</v>
      </c>
      <c r="D107" s="71">
        <v>1.28</v>
      </c>
      <c r="E107" s="91">
        <f t="shared" si="6"/>
        <v>2.2000000000000002</v>
      </c>
      <c r="F107" s="91">
        <f t="shared" si="7"/>
        <v>2.3099999999999996</v>
      </c>
    </row>
    <row r="108" spans="1:6" x14ac:dyDescent="0.25">
      <c r="A108" s="182">
        <v>44043</v>
      </c>
      <c r="B108" s="71">
        <v>3.29</v>
      </c>
      <c r="C108" s="71">
        <v>1.39</v>
      </c>
      <c r="D108" s="71">
        <v>1.24</v>
      </c>
      <c r="E108" s="91">
        <f t="shared" si="6"/>
        <v>1.9000000000000001</v>
      </c>
      <c r="F108" s="91">
        <f t="shared" si="7"/>
        <v>2.0499999999999998</v>
      </c>
    </row>
    <row r="109" spans="1:6" x14ac:dyDescent="0.25">
      <c r="A109" s="182">
        <v>44074</v>
      </c>
      <c r="B109" s="71">
        <v>3.1</v>
      </c>
      <c r="C109" s="71">
        <v>1.4</v>
      </c>
      <c r="D109" s="71">
        <v>1.2</v>
      </c>
      <c r="E109" s="91">
        <f t="shared" si="6"/>
        <v>1.7000000000000002</v>
      </c>
      <c r="F109" s="91">
        <f t="shared" si="7"/>
        <v>1.9000000000000001</v>
      </c>
    </row>
    <row r="110" spans="1:6" x14ac:dyDescent="0.25">
      <c r="A110" s="182">
        <v>44104</v>
      </c>
      <c r="B110" s="71">
        <v>3.19</v>
      </c>
      <c r="C110" s="71">
        <v>1.37</v>
      </c>
      <c r="D110" s="71">
        <v>1.17</v>
      </c>
      <c r="E110" s="91">
        <f t="shared" si="6"/>
        <v>1.8199999999999998</v>
      </c>
      <c r="F110" s="91">
        <f t="shared" si="7"/>
        <v>2.02</v>
      </c>
    </row>
    <row r="111" spans="1:6" x14ac:dyDescent="0.25">
      <c r="A111" s="182">
        <v>44135</v>
      </c>
      <c r="B111" s="71">
        <v>2.5299999999999998</v>
      </c>
      <c r="C111" s="71">
        <v>1.36</v>
      </c>
      <c r="D111" s="71">
        <v>1.17</v>
      </c>
      <c r="E111" s="91">
        <f t="shared" si="6"/>
        <v>1.1699999999999997</v>
      </c>
      <c r="F111" s="91">
        <f t="shared" si="7"/>
        <v>1.3599999999999999</v>
      </c>
    </row>
    <row r="112" spans="1:6" x14ac:dyDescent="0.25">
      <c r="A112" s="182">
        <v>44165</v>
      </c>
      <c r="B112" s="71">
        <v>2.69</v>
      </c>
      <c r="C112" s="71">
        <v>1.35</v>
      </c>
      <c r="D112" s="71">
        <v>1.1399999999999999</v>
      </c>
      <c r="E112" s="91">
        <f t="shared" si="6"/>
        <v>1.3399999999999999</v>
      </c>
      <c r="F112" s="91">
        <f t="shared" si="7"/>
        <v>1.55</v>
      </c>
    </row>
    <row r="113" spans="1:6" x14ac:dyDescent="0.25">
      <c r="A113" s="182">
        <v>44196</v>
      </c>
      <c r="B113" s="71">
        <v>2.59</v>
      </c>
      <c r="C113" s="71">
        <v>1.33</v>
      </c>
      <c r="D113" s="71">
        <v>1.1100000000000001</v>
      </c>
      <c r="E113" s="91">
        <f t="shared" si="6"/>
        <v>1.2599999999999998</v>
      </c>
      <c r="F113" s="91">
        <f t="shared" si="7"/>
        <v>1.4799999999999998</v>
      </c>
    </row>
    <row r="114" spans="1:6" x14ac:dyDescent="0.25">
      <c r="A114" s="182">
        <v>44227</v>
      </c>
      <c r="B114" s="71">
        <v>2.74</v>
      </c>
      <c r="C114" s="71">
        <v>1.35</v>
      </c>
      <c r="D114" s="71">
        <v>1.1499999999999999</v>
      </c>
      <c r="E114" s="91">
        <f t="shared" si="6"/>
        <v>1.3900000000000001</v>
      </c>
      <c r="F114" s="91">
        <f t="shared" si="7"/>
        <v>1.5900000000000003</v>
      </c>
    </row>
    <row r="115" spans="1:6" x14ac:dyDescent="0.25">
      <c r="A115" s="182">
        <v>44255</v>
      </c>
      <c r="B115" s="71">
        <v>3.3</v>
      </c>
      <c r="C115" s="71">
        <v>1.33</v>
      </c>
      <c r="D115" s="71">
        <v>1.1399999999999999</v>
      </c>
      <c r="E115" s="91">
        <f t="shared" si="6"/>
        <v>1.9699999999999998</v>
      </c>
      <c r="F115" s="91">
        <f t="shared" si="7"/>
        <v>2.16</v>
      </c>
    </row>
    <row r="116" spans="1:6" x14ac:dyDescent="0.25">
      <c r="A116" s="182">
        <v>44286</v>
      </c>
      <c r="B116" s="71">
        <v>3.15</v>
      </c>
      <c r="C116" s="71">
        <v>1.32</v>
      </c>
      <c r="D116" s="71">
        <v>1.17</v>
      </c>
      <c r="E116" s="91">
        <f t="shared" si="6"/>
        <v>1.8299999999999998</v>
      </c>
      <c r="F116" s="91">
        <f t="shared" si="7"/>
        <v>1.98</v>
      </c>
    </row>
    <row r="117" spans="1:6" x14ac:dyDescent="0.25">
      <c r="A117" s="182">
        <v>44316</v>
      </c>
      <c r="B117" s="71">
        <v>2.72</v>
      </c>
      <c r="C117" s="71">
        <v>1.31</v>
      </c>
      <c r="D117" s="71">
        <v>1.23</v>
      </c>
      <c r="E117" s="91">
        <f t="shared" si="6"/>
        <v>1.4100000000000001</v>
      </c>
      <c r="F117" s="91">
        <f t="shared" si="7"/>
        <v>1.4900000000000002</v>
      </c>
    </row>
    <row r="118" spans="1:6" x14ac:dyDescent="0.25">
      <c r="A118" s="182">
        <v>44347</v>
      </c>
      <c r="B118" s="71">
        <v>2.73</v>
      </c>
      <c r="C118" s="71">
        <v>1.31</v>
      </c>
      <c r="D118" s="71">
        <v>1.29</v>
      </c>
      <c r="E118" s="91">
        <f t="shared" si="6"/>
        <v>1.42</v>
      </c>
      <c r="F118" s="91">
        <f t="shared" si="7"/>
        <v>1.44</v>
      </c>
    </row>
    <row r="119" spans="1:6" x14ac:dyDescent="0.25">
      <c r="A119" s="182">
        <v>44377</v>
      </c>
      <c r="B119" s="71">
        <v>2.65</v>
      </c>
      <c r="C119" s="71">
        <v>1.3</v>
      </c>
      <c r="D119" s="71">
        <v>1.33</v>
      </c>
      <c r="E119" s="91">
        <f t="shared" si="6"/>
        <v>1.3499999999999999</v>
      </c>
      <c r="F119" s="91">
        <f t="shared" si="7"/>
        <v>1.3199999999999998</v>
      </c>
    </row>
    <row r="120" spans="1:6" x14ac:dyDescent="0.25">
      <c r="A120" s="182">
        <v>44408</v>
      </c>
      <c r="B120" s="71">
        <v>2.91</v>
      </c>
      <c r="C120" s="71">
        <v>1.3</v>
      </c>
      <c r="D120" s="71">
        <v>1.34</v>
      </c>
      <c r="E120" s="91">
        <f t="shared" si="6"/>
        <v>1.61</v>
      </c>
      <c r="F120" s="91">
        <f t="shared" si="7"/>
        <v>1.57</v>
      </c>
    </row>
    <row r="121" spans="1:6" x14ac:dyDescent="0.25">
      <c r="A121" s="182">
        <v>44439</v>
      </c>
      <c r="B121" s="71">
        <v>2.86</v>
      </c>
      <c r="C121" s="71">
        <v>1.28</v>
      </c>
      <c r="D121" s="71">
        <v>1.28</v>
      </c>
      <c r="E121" s="91">
        <f t="shared" si="6"/>
        <v>1.5799999999999998</v>
      </c>
      <c r="F121" s="91">
        <f t="shared" si="7"/>
        <v>1.5799999999999998</v>
      </c>
    </row>
    <row r="122" spans="1:6" x14ac:dyDescent="0.25">
      <c r="A122" s="182">
        <v>44469</v>
      </c>
      <c r="B122" s="71">
        <v>2.95</v>
      </c>
      <c r="C122" s="71">
        <v>1.29</v>
      </c>
      <c r="D122" s="71">
        <v>1.27</v>
      </c>
      <c r="E122" s="91">
        <f t="shared" si="6"/>
        <v>1.6600000000000001</v>
      </c>
      <c r="F122" s="91">
        <f t="shared" si="7"/>
        <v>1.6800000000000002</v>
      </c>
    </row>
    <row r="123" spans="1:6" x14ac:dyDescent="0.25">
      <c r="A123" s="182">
        <v>44500</v>
      </c>
      <c r="B123" s="71">
        <v>2.91</v>
      </c>
      <c r="C123" s="71">
        <v>1.3</v>
      </c>
      <c r="D123" s="71">
        <v>1.29</v>
      </c>
      <c r="E123" s="91">
        <f t="shared" si="6"/>
        <v>1.61</v>
      </c>
      <c r="F123" s="91">
        <f t="shared" si="7"/>
        <v>1.62</v>
      </c>
    </row>
    <row r="124" spans="1:6" x14ac:dyDescent="0.25">
      <c r="A124" s="182">
        <v>44530</v>
      </c>
      <c r="B124" s="71">
        <v>2.69</v>
      </c>
      <c r="C124" s="71">
        <v>1.32</v>
      </c>
      <c r="D124" s="71">
        <v>1.33</v>
      </c>
      <c r="E124" s="91">
        <f t="shared" si="6"/>
        <v>1.3699999999999999</v>
      </c>
      <c r="F124" s="91">
        <f t="shared" si="7"/>
        <v>1.3599999999999999</v>
      </c>
    </row>
    <row r="125" spans="1:6" x14ac:dyDescent="0.25">
      <c r="A125" s="182">
        <v>44561</v>
      </c>
      <c r="B125" s="71">
        <v>2.6</v>
      </c>
      <c r="C125" s="71">
        <v>1.3</v>
      </c>
      <c r="D125" s="71">
        <v>1.34</v>
      </c>
      <c r="E125" s="91">
        <f t="shared" si="6"/>
        <v>1.3</v>
      </c>
      <c r="F125" s="91">
        <f t="shared" si="7"/>
        <v>1.26</v>
      </c>
    </row>
    <row r="126" spans="1:6" x14ac:dyDescent="0.25">
      <c r="A126" s="182">
        <v>44592</v>
      </c>
      <c r="B126" s="71">
        <v>2.57</v>
      </c>
      <c r="C126" s="71">
        <v>1.32</v>
      </c>
      <c r="D126" s="71">
        <v>1.37</v>
      </c>
      <c r="E126" s="91">
        <f t="shared" si="6"/>
        <v>1.2499999999999998</v>
      </c>
      <c r="F126" s="91">
        <f t="shared" si="7"/>
        <v>1.1999999999999997</v>
      </c>
    </row>
    <row r="127" spans="1:6" x14ac:dyDescent="0.25">
      <c r="A127" s="182">
        <v>44620</v>
      </c>
      <c r="B127" s="71">
        <v>2.61</v>
      </c>
      <c r="C127" s="71">
        <v>1.38</v>
      </c>
      <c r="D127" s="71">
        <v>1.48</v>
      </c>
      <c r="E127" s="91">
        <f t="shared" si="6"/>
        <v>1.23</v>
      </c>
      <c r="F127" s="91">
        <f t="shared" si="7"/>
        <v>1.1299999999999999</v>
      </c>
    </row>
    <row r="128" spans="1:6" x14ac:dyDescent="0.25">
      <c r="A128" s="182">
        <v>44651</v>
      </c>
      <c r="B128" s="71">
        <v>2.4</v>
      </c>
      <c r="C128" s="71">
        <v>1.47</v>
      </c>
      <c r="D128" s="71">
        <v>1.71</v>
      </c>
      <c r="E128" s="91">
        <f t="shared" si="6"/>
        <v>0.92999999999999994</v>
      </c>
      <c r="F128" s="91">
        <f t="shared" si="7"/>
        <v>0.69</v>
      </c>
    </row>
    <row r="129" spans="1:6" x14ac:dyDescent="0.25">
      <c r="A129" s="182">
        <v>44681</v>
      </c>
      <c r="B129" s="71">
        <v>2.06</v>
      </c>
      <c r="C129" s="71">
        <v>1.58</v>
      </c>
      <c r="D129" s="71">
        <v>2.04</v>
      </c>
      <c r="E129" s="91">
        <f t="shared" si="6"/>
        <v>0.48</v>
      </c>
      <c r="F129" s="91">
        <f t="shared" si="7"/>
        <v>2.0000000000000018E-2</v>
      </c>
    </row>
    <row r="130" spans="1:6" x14ac:dyDescent="0.25">
      <c r="A130" s="182">
        <v>44712</v>
      </c>
      <c r="B130" s="71">
        <v>2.13</v>
      </c>
      <c r="C130" s="71">
        <v>1.74</v>
      </c>
      <c r="D130" s="71">
        <v>2.42</v>
      </c>
      <c r="E130" s="91">
        <f t="shared" si="6"/>
        <v>0.3899999999999999</v>
      </c>
      <c r="F130" s="91">
        <f t="shared" si="7"/>
        <v>-0.29000000000000004</v>
      </c>
    </row>
    <row r="131" spans="1:6" x14ac:dyDescent="0.25">
      <c r="A131" s="182">
        <v>44742</v>
      </c>
      <c r="B131" s="71">
        <v>2.12</v>
      </c>
      <c r="C131" s="71">
        <v>1.87</v>
      </c>
      <c r="D131" s="71">
        <v>2.77</v>
      </c>
      <c r="E131" s="91">
        <f t="shared" si="6"/>
        <v>0.25</v>
      </c>
      <c r="F131" s="91">
        <f t="shared" si="7"/>
        <v>-0.64999999999999991</v>
      </c>
    </row>
    <row r="132" spans="1:6" x14ac:dyDescent="0.25">
      <c r="A132" s="182">
        <v>44773</v>
      </c>
      <c r="B132" s="71">
        <v>2.42</v>
      </c>
      <c r="C132" s="71">
        <v>1.99</v>
      </c>
      <c r="D132" s="71">
        <v>3.04</v>
      </c>
      <c r="E132" s="91">
        <f t="shared" si="6"/>
        <v>0.42999999999999994</v>
      </c>
      <c r="F132" s="91">
        <f t="shared" si="7"/>
        <v>-0.62000000000000011</v>
      </c>
    </row>
    <row r="133" spans="1:6" x14ac:dyDescent="0.25">
      <c r="A133" s="182">
        <v>44804</v>
      </c>
      <c r="B133" s="71">
        <v>2.5299999999999998</v>
      </c>
      <c r="C133" s="71">
        <v>2.08</v>
      </c>
      <c r="D133" s="71">
        <v>3.04</v>
      </c>
      <c r="E133" s="91">
        <f t="shared" si="6"/>
        <v>0.44999999999999973</v>
      </c>
      <c r="F133" s="91">
        <f t="shared" si="7"/>
        <v>-0.51000000000000023</v>
      </c>
    </row>
    <row r="134" spans="1:6" x14ac:dyDescent="0.25">
      <c r="A134" s="182">
        <v>44834</v>
      </c>
      <c r="B134" s="71">
        <v>2.75</v>
      </c>
      <c r="C134" s="71">
        <v>2.25</v>
      </c>
      <c r="D134" s="71">
        <v>3.18</v>
      </c>
      <c r="E134" s="91">
        <f t="shared" ref="E134:E165" si="8">B134-C134</f>
        <v>0.5</v>
      </c>
      <c r="F134" s="91">
        <f t="shared" ref="F134:F165" si="9">B134-D134</f>
        <v>-0.43000000000000016</v>
      </c>
    </row>
    <row r="135" spans="1:6" x14ac:dyDescent="0.25">
      <c r="A135" s="182">
        <v>44865</v>
      </c>
      <c r="B135" s="71">
        <v>2.76</v>
      </c>
      <c r="C135" s="71">
        <v>2.41</v>
      </c>
      <c r="D135" s="71">
        <v>3.48</v>
      </c>
      <c r="E135" s="91">
        <f t="shared" si="8"/>
        <v>0.34999999999999964</v>
      </c>
      <c r="F135" s="91">
        <f t="shared" si="9"/>
        <v>-0.7200000000000002</v>
      </c>
    </row>
    <row r="136" spans="1:6" x14ac:dyDescent="0.25">
      <c r="A136" s="182">
        <v>44895</v>
      </c>
      <c r="B136" s="71">
        <v>3.5</v>
      </c>
      <c r="C136" s="71">
        <v>2.5499999999999998</v>
      </c>
      <c r="D136" s="71">
        <v>3.75</v>
      </c>
      <c r="E136" s="91">
        <f t="shared" si="8"/>
        <v>0.95000000000000018</v>
      </c>
      <c r="F136" s="91">
        <f t="shared" si="9"/>
        <v>-0.25</v>
      </c>
    </row>
    <row r="137" spans="1:6" x14ac:dyDescent="0.25">
      <c r="A137" s="182">
        <v>44926</v>
      </c>
      <c r="B137" s="71">
        <v>2.61</v>
      </c>
      <c r="C137" s="71">
        <v>2.61</v>
      </c>
      <c r="D137" s="71">
        <v>3.55</v>
      </c>
      <c r="E137" s="91">
        <f t="shared" si="8"/>
        <v>0</v>
      </c>
      <c r="F137" s="91">
        <f t="shared" si="9"/>
        <v>-0.94</v>
      </c>
    </row>
    <row r="138" spans="1:6" x14ac:dyDescent="0.25">
      <c r="A138" s="182">
        <v>44957</v>
      </c>
      <c r="B138" s="71">
        <v>3.01</v>
      </c>
      <c r="C138" s="71">
        <v>2.77</v>
      </c>
      <c r="D138" s="71">
        <v>3.7</v>
      </c>
      <c r="E138" s="91">
        <f t="shared" si="8"/>
        <v>0.23999999999999977</v>
      </c>
      <c r="F138" s="91">
        <f t="shared" si="9"/>
        <v>-0.69000000000000039</v>
      </c>
    </row>
    <row r="139" spans="1:6" x14ac:dyDescent="0.25">
      <c r="A139" s="182">
        <v>44985</v>
      </c>
      <c r="B139" s="71">
        <v>2.93</v>
      </c>
      <c r="C139" s="71">
        <v>2.95</v>
      </c>
      <c r="D139" s="71">
        <v>3.74</v>
      </c>
      <c r="E139" s="91">
        <f t="shared" si="8"/>
        <v>-2.0000000000000018E-2</v>
      </c>
      <c r="F139" s="91">
        <f t="shared" si="9"/>
        <v>-0.81</v>
      </c>
    </row>
    <row r="140" spans="1:6" x14ac:dyDescent="0.25">
      <c r="A140" s="182">
        <v>45016</v>
      </c>
      <c r="B140" s="71">
        <v>2.91</v>
      </c>
      <c r="C140" s="71">
        <v>3.14</v>
      </c>
      <c r="D140" s="71">
        <v>3.8</v>
      </c>
      <c r="E140" s="91">
        <f t="shared" si="8"/>
        <v>-0.22999999999999998</v>
      </c>
      <c r="F140" s="91">
        <f t="shared" si="9"/>
        <v>-0.88999999999999968</v>
      </c>
    </row>
    <row r="141" spans="1:6" x14ac:dyDescent="0.25">
      <c r="A141" s="182">
        <v>45046</v>
      </c>
      <c r="B141" s="71">
        <v>2.99</v>
      </c>
      <c r="C141" s="71">
        <v>3.19</v>
      </c>
      <c r="D141" s="71">
        <v>3.77</v>
      </c>
      <c r="E141" s="91">
        <f t="shared" si="8"/>
        <v>-0.19999999999999973</v>
      </c>
      <c r="F141" s="91">
        <f t="shared" si="9"/>
        <v>-0.7799999999999998</v>
      </c>
    </row>
    <row r="142" spans="1:6" x14ac:dyDescent="0.25">
      <c r="A142" s="182">
        <v>45077</v>
      </c>
      <c r="B142" s="71">
        <v>2.96</v>
      </c>
      <c r="C142" s="71">
        <v>3.32</v>
      </c>
      <c r="D142" s="71">
        <v>3.76</v>
      </c>
      <c r="E142" s="91">
        <f t="shared" si="8"/>
        <v>-0.35999999999999988</v>
      </c>
      <c r="F142" s="91">
        <f t="shared" si="9"/>
        <v>-0.79999999999999982</v>
      </c>
    </row>
    <row r="143" spans="1:6" x14ac:dyDescent="0.25">
      <c r="A143" s="182">
        <v>45107</v>
      </c>
      <c r="B143" s="71">
        <v>3.05</v>
      </c>
      <c r="C143" s="71">
        <v>3.41</v>
      </c>
      <c r="D143" s="71">
        <v>3.84</v>
      </c>
      <c r="E143" s="91">
        <f t="shared" si="8"/>
        <v>-0.36000000000000032</v>
      </c>
      <c r="F143" s="91">
        <f t="shared" si="9"/>
        <v>-0.79</v>
      </c>
    </row>
    <row r="144" spans="1:6" x14ac:dyDescent="0.25">
      <c r="A144" s="182">
        <v>45138</v>
      </c>
      <c r="B144" s="71">
        <v>3.32</v>
      </c>
      <c r="C144" s="71">
        <v>3.46</v>
      </c>
      <c r="D144" s="71">
        <v>3.82</v>
      </c>
      <c r="E144" s="91">
        <f t="shared" si="8"/>
        <v>-0.14000000000000012</v>
      </c>
      <c r="F144" s="91">
        <f t="shared" si="9"/>
        <v>-0.5</v>
      </c>
    </row>
    <row r="145" spans="1:6" x14ac:dyDescent="0.25">
      <c r="A145" s="182">
        <v>45169</v>
      </c>
      <c r="B145" s="71">
        <v>3.58</v>
      </c>
      <c r="C145" s="71">
        <v>3.51</v>
      </c>
      <c r="D145" s="71">
        <v>3.89</v>
      </c>
      <c r="E145" s="91">
        <f t="shared" si="8"/>
        <v>7.0000000000000284E-2</v>
      </c>
      <c r="F145" s="91">
        <f t="shared" si="9"/>
        <v>-0.31000000000000005</v>
      </c>
    </row>
    <row r="146" spans="1:6" x14ac:dyDescent="0.25">
      <c r="A146" s="182">
        <v>45199</v>
      </c>
      <c r="B146" s="71">
        <v>3.67</v>
      </c>
      <c r="C146" s="71">
        <v>3.58</v>
      </c>
      <c r="D146" s="71">
        <v>3.85</v>
      </c>
      <c r="E146" s="91">
        <f t="shared" si="8"/>
        <v>8.9999999999999858E-2</v>
      </c>
      <c r="F146" s="91">
        <f t="shared" si="9"/>
        <v>-0.18000000000000016</v>
      </c>
    </row>
    <row r="147" spans="1:6" x14ac:dyDescent="0.25">
      <c r="A147" s="182">
        <v>45230</v>
      </c>
      <c r="B147" s="71">
        <v>3.74</v>
      </c>
      <c r="C147" s="71">
        <v>3.61</v>
      </c>
      <c r="D147" s="71">
        <v>3.9</v>
      </c>
      <c r="E147" s="91">
        <f t="shared" si="8"/>
        <v>0.13000000000000034</v>
      </c>
      <c r="F147" s="91">
        <f t="shared" si="9"/>
        <v>-0.1599999999999997</v>
      </c>
    </row>
    <row r="148" spans="1:6" x14ac:dyDescent="0.25">
      <c r="A148" s="182">
        <v>45260</v>
      </c>
      <c r="B148" s="71">
        <v>3.73</v>
      </c>
      <c r="C148" s="71">
        <v>3.7</v>
      </c>
      <c r="D148" s="71">
        <v>3.92</v>
      </c>
      <c r="E148" s="91">
        <f t="shared" si="8"/>
        <v>2.9999999999999805E-2</v>
      </c>
      <c r="F148" s="91">
        <f t="shared" si="9"/>
        <v>-0.18999999999999995</v>
      </c>
    </row>
    <row r="149" spans="1:6" x14ac:dyDescent="0.25">
      <c r="A149" s="182">
        <v>45291</v>
      </c>
      <c r="B149" s="71">
        <v>3.72</v>
      </c>
      <c r="C149" s="71">
        <v>3.63</v>
      </c>
      <c r="D149" s="71">
        <v>3.65</v>
      </c>
      <c r="E149" s="91">
        <f t="shared" si="8"/>
        <v>9.0000000000000302E-2</v>
      </c>
      <c r="F149" s="91">
        <f t="shared" si="9"/>
        <v>7.0000000000000284E-2</v>
      </c>
    </row>
    <row r="150" spans="1:6" x14ac:dyDescent="0.25">
      <c r="A150" s="182">
        <v>45322</v>
      </c>
      <c r="B150" s="71">
        <v>3.76</v>
      </c>
      <c r="C150" s="71">
        <v>3.52</v>
      </c>
      <c r="D150" s="71">
        <v>3.55</v>
      </c>
      <c r="E150" s="91">
        <f t="shared" si="8"/>
        <v>0.23999999999999977</v>
      </c>
      <c r="F150" s="91">
        <f t="shared" si="9"/>
        <v>0.20999999999999996</v>
      </c>
    </row>
    <row r="151" spans="1:6" x14ac:dyDescent="0.25">
      <c r="A151" s="182">
        <v>45351</v>
      </c>
      <c r="B151" s="71">
        <v>3.84</v>
      </c>
      <c r="C151" s="71">
        <v>3.49</v>
      </c>
      <c r="D151" s="71">
        <v>3.61</v>
      </c>
      <c r="E151" s="91">
        <f t="shared" si="8"/>
        <v>0.34999999999999964</v>
      </c>
      <c r="F151" s="91">
        <f t="shared" si="9"/>
        <v>0.22999999999999998</v>
      </c>
    </row>
    <row r="152" spans="1:6" x14ac:dyDescent="0.25">
      <c r="A152" s="182">
        <v>45382</v>
      </c>
      <c r="B152" s="71">
        <v>3.84</v>
      </c>
      <c r="C152" s="71">
        <v>3.44</v>
      </c>
      <c r="D152" s="71">
        <v>3.61</v>
      </c>
      <c r="E152" s="91">
        <f t="shared" si="8"/>
        <v>0.39999999999999991</v>
      </c>
      <c r="F152" s="91">
        <f t="shared" si="9"/>
        <v>0.22999999999999998</v>
      </c>
    </row>
    <row r="153" spans="1:6" x14ac:dyDescent="0.25">
      <c r="A153" s="182">
        <v>45412</v>
      </c>
      <c r="B153" s="71">
        <v>3.84</v>
      </c>
      <c r="C153" s="71">
        <v>3.42</v>
      </c>
      <c r="D153" s="71">
        <v>3.64</v>
      </c>
      <c r="E153" s="91">
        <f t="shared" si="8"/>
        <v>0.41999999999999993</v>
      </c>
      <c r="F153" s="91">
        <f t="shared" si="9"/>
        <v>0.19999999999999973</v>
      </c>
    </row>
    <row r="154" spans="1:6" x14ac:dyDescent="0.25">
      <c r="A154" s="182">
        <v>45443</v>
      </c>
      <c r="B154" s="71">
        <v>3.81</v>
      </c>
      <c r="C154" s="71">
        <v>3.41</v>
      </c>
      <c r="D154" s="71">
        <v>3.69</v>
      </c>
      <c r="E154" s="91">
        <f t="shared" si="8"/>
        <v>0.39999999999999991</v>
      </c>
      <c r="F154" s="91">
        <f t="shared" si="9"/>
        <v>0.12000000000000011</v>
      </c>
    </row>
    <row r="155" spans="1:6" x14ac:dyDescent="0.25">
      <c r="A155" s="182">
        <v>45473</v>
      </c>
      <c r="B155" s="71">
        <v>3.83</v>
      </c>
      <c r="C155" s="71">
        <v>3.39</v>
      </c>
      <c r="D155" s="71">
        <v>3.68</v>
      </c>
      <c r="E155" s="91">
        <f t="shared" si="8"/>
        <v>0.43999999999999995</v>
      </c>
      <c r="F155" s="91">
        <f t="shared" si="9"/>
        <v>0.14999999999999991</v>
      </c>
    </row>
    <row r="156" spans="1:6" x14ac:dyDescent="0.25">
      <c r="A156" s="182">
        <v>45504</v>
      </c>
      <c r="B156" s="71">
        <v>3.82</v>
      </c>
      <c r="C156" s="71">
        <v>3.37</v>
      </c>
      <c r="D156" s="71">
        <v>3.71</v>
      </c>
      <c r="E156" s="91">
        <f t="shared" si="8"/>
        <v>0.44999999999999973</v>
      </c>
      <c r="F156" s="91">
        <f t="shared" si="9"/>
        <v>0.10999999999999988</v>
      </c>
    </row>
    <row r="157" spans="1:6" x14ac:dyDescent="0.25">
      <c r="A157" s="182">
        <v>45535</v>
      </c>
      <c r="B157" s="71">
        <v>3.83</v>
      </c>
      <c r="C157" s="71">
        <v>3.36</v>
      </c>
      <c r="D157" s="71">
        <v>3.6</v>
      </c>
      <c r="E157" s="91">
        <f t="shared" si="8"/>
        <v>0.4700000000000002</v>
      </c>
      <c r="F157" s="91">
        <f t="shared" si="9"/>
        <v>0.22999999999999998</v>
      </c>
    </row>
    <row r="158" spans="1:6" x14ac:dyDescent="0.25">
      <c r="A158" s="182">
        <v>45565</v>
      </c>
      <c r="B158" s="71">
        <v>3.8</v>
      </c>
      <c r="C158" s="71">
        <v>3.28</v>
      </c>
      <c r="D158" s="71">
        <v>3.5</v>
      </c>
      <c r="E158" s="91">
        <f t="shared" si="8"/>
        <v>0.52</v>
      </c>
      <c r="F158" s="91">
        <f t="shared" si="9"/>
        <v>0.29999999999999982</v>
      </c>
    </row>
    <row r="159" spans="1:6" x14ac:dyDescent="0.25">
      <c r="A159" s="182">
        <v>45596</v>
      </c>
      <c r="B159" s="71">
        <v>3.79</v>
      </c>
      <c r="C159" s="71">
        <v>3.22</v>
      </c>
      <c r="D159" s="71">
        <v>3.45</v>
      </c>
      <c r="E159" s="91">
        <f t="shared" si="8"/>
        <v>0.56999999999999984</v>
      </c>
      <c r="F159" s="91">
        <f t="shared" si="9"/>
        <v>0.33999999999999986</v>
      </c>
    </row>
    <row r="160" spans="1:6" x14ac:dyDescent="0.25">
      <c r="A160" s="182">
        <v>45626</v>
      </c>
      <c r="B160" s="71">
        <v>3.78</v>
      </c>
      <c r="C160" s="71">
        <v>3.16</v>
      </c>
      <c r="D160" s="71">
        <v>3.39</v>
      </c>
      <c r="E160" s="91">
        <f t="shared" si="8"/>
        <v>0.61999999999999966</v>
      </c>
      <c r="F160" s="91">
        <f t="shared" si="9"/>
        <v>0.38999999999999968</v>
      </c>
    </row>
    <row r="161" spans="1:6" x14ac:dyDescent="0.25">
      <c r="A161" s="182">
        <v>45657</v>
      </c>
      <c r="B161" s="71">
        <v>3.75</v>
      </c>
      <c r="C161" s="71">
        <v>3.09</v>
      </c>
      <c r="D161" s="71">
        <v>3.34</v>
      </c>
      <c r="E161" s="91">
        <f t="shared" si="8"/>
        <v>0.66000000000000014</v>
      </c>
      <c r="F161" s="91">
        <f t="shared" si="9"/>
        <v>0.41000000000000014</v>
      </c>
    </row>
    <row r="162" spans="1:6" x14ac:dyDescent="0.25">
      <c r="A162" s="182">
        <v>45688</v>
      </c>
      <c r="B162" s="71">
        <v>3.65</v>
      </c>
      <c r="C162" s="71">
        <v>2.97</v>
      </c>
      <c r="D162" s="71">
        <v>3.41</v>
      </c>
      <c r="E162" s="91">
        <f t="shared" si="8"/>
        <v>0.67999999999999972</v>
      </c>
      <c r="F162" s="91">
        <f t="shared" si="9"/>
        <v>0.23999999999999977</v>
      </c>
    </row>
    <row r="163" spans="1:6" x14ac:dyDescent="0.25">
      <c r="A163" s="182">
        <v>45716</v>
      </c>
      <c r="B163" s="71">
        <v>3.18</v>
      </c>
      <c r="C163" s="71">
        <v>3.09</v>
      </c>
      <c r="D163" s="71">
        <v>3.48</v>
      </c>
      <c r="E163" s="91">
        <f t="shared" si="8"/>
        <v>9.0000000000000302E-2</v>
      </c>
      <c r="F163" s="91">
        <f t="shared" si="9"/>
        <v>-0.29999999999999982</v>
      </c>
    </row>
    <row r="164" spans="1:6" x14ac:dyDescent="0.25">
      <c r="A164" s="182">
        <v>45747</v>
      </c>
      <c r="B164" s="71">
        <v>2.93</v>
      </c>
      <c r="C164" s="71">
        <v>3.1</v>
      </c>
      <c r="D164" s="71">
        <v>3.54</v>
      </c>
      <c r="E164" s="91">
        <f t="shared" si="8"/>
        <v>-0.16999999999999993</v>
      </c>
      <c r="F164" s="91">
        <f t="shared" si="9"/>
        <v>-0.60999999999999988</v>
      </c>
    </row>
    <row r="165" spans="1:6" x14ac:dyDescent="0.25">
      <c r="A165" s="182">
        <v>45777</v>
      </c>
      <c r="B165" s="71">
        <v>2.91</v>
      </c>
      <c r="C165" s="71">
        <v>3.04</v>
      </c>
      <c r="D165" s="71">
        <v>3.65</v>
      </c>
      <c r="E165" s="91">
        <f t="shared" si="8"/>
        <v>-0.12999999999999989</v>
      </c>
      <c r="F165" s="91">
        <f t="shared" si="9"/>
        <v>-0.73999999999999977</v>
      </c>
    </row>
    <row r="166" spans="1:6" x14ac:dyDescent="0.25">
      <c r="A166" s="182">
        <v>45808</v>
      </c>
      <c r="B166" s="71">
        <v>2.91</v>
      </c>
      <c r="C166" s="71">
        <v>3.12</v>
      </c>
      <c r="D166" s="71">
        <v>3.63</v>
      </c>
      <c r="E166" s="91">
        <f t="shared" ref="E166:E181" si="10">B166-C166</f>
        <v>-0.20999999999999996</v>
      </c>
      <c r="F166" s="91">
        <f t="shared" ref="F166:F181" si="11">B166-D166</f>
        <v>-0.71999999999999975</v>
      </c>
    </row>
    <row r="167" spans="1:6" x14ac:dyDescent="0.25">
      <c r="A167" s="182">
        <v>45838</v>
      </c>
      <c r="B167" s="71">
        <v>2.93</v>
      </c>
      <c r="C167" s="71">
        <v>3.12</v>
      </c>
      <c r="D167" s="71">
        <v>3.68</v>
      </c>
      <c r="E167" s="91">
        <f t="shared" si="10"/>
        <v>-0.18999999999999995</v>
      </c>
      <c r="F167" s="91">
        <f t="shared" si="11"/>
        <v>-0.75</v>
      </c>
    </row>
    <row r="168" spans="1:6" x14ac:dyDescent="0.25">
      <c r="A168" s="182">
        <v>45869</v>
      </c>
      <c r="B168" s="71">
        <v>2.97</v>
      </c>
      <c r="C168" s="71">
        <v>3.12</v>
      </c>
      <c r="D168" s="71">
        <v>3.69</v>
      </c>
      <c r="E168" s="91">
        <f t="shared" si="10"/>
        <v>-0.14999999999999991</v>
      </c>
      <c r="F168" s="91">
        <f t="shared" si="11"/>
        <v>-0.71999999999999975</v>
      </c>
    </row>
    <row r="169" spans="1:6" x14ac:dyDescent="0.25">
      <c r="A169" s="182">
        <v>45900</v>
      </c>
      <c r="B169" s="71">
        <v>2.98</v>
      </c>
      <c r="C169" s="71">
        <v>3.18</v>
      </c>
      <c r="D169" s="71">
        <v>3.73</v>
      </c>
      <c r="E169" s="91">
        <f t="shared" si="10"/>
        <v>-0.20000000000000018</v>
      </c>
      <c r="F169" s="91">
        <f t="shared" si="11"/>
        <v>-0.75</v>
      </c>
    </row>
    <row r="170" spans="1:6" x14ac:dyDescent="0.25">
      <c r="A170" s="182">
        <v>45930</v>
      </c>
      <c r="B170" s="71">
        <v>3.01</v>
      </c>
      <c r="C170" s="71">
        <v>3.17</v>
      </c>
      <c r="D170" s="71">
        <v>3.79</v>
      </c>
      <c r="E170" s="91">
        <f t="shared" si="10"/>
        <v>-0.16000000000000014</v>
      </c>
      <c r="F170" s="91">
        <f t="shared" si="11"/>
        <v>-0.78000000000000025</v>
      </c>
    </row>
    <row r="171" spans="1:6" x14ac:dyDescent="0.25">
      <c r="A171" s="182">
        <v>45961</v>
      </c>
      <c r="B171" s="71">
        <v>3.03</v>
      </c>
      <c r="C171" s="71">
        <v>3.16</v>
      </c>
      <c r="D171" s="71">
        <v>3.71</v>
      </c>
      <c r="E171" s="91">
        <f t="shared" si="10"/>
        <v>-0.13000000000000034</v>
      </c>
      <c r="F171" s="91">
        <f t="shared" si="11"/>
        <v>-0.68000000000000016</v>
      </c>
    </row>
    <row r="172" spans="1:6" x14ac:dyDescent="0.25">
      <c r="A172" s="182">
        <v>45991</v>
      </c>
      <c r="B172" s="71">
        <v>3.03</v>
      </c>
      <c r="C172" s="71">
        <v>3.15</v>
      </c>
      <c r="D172" s="71">
        <v>3.72</v>
      </c>
      <c r="E172" s="91">
        <f t="shared" si="10"/>
        <v>-0.12000000000000011</v>
      </c>
      <c r="F172" s="91">
        <f t="shared" si="11"/>
        <v>-0.69000000000000039</v>
      </c>
    </row>
    <row r="173" spans="1:6" x14ac:dyDescent="0.25">
      <c r="A173" s="182">
        <v>46022</v>
      </c>
      <c r="B173" s="71">
        <v>3.05</v>
      </c>
      <c r="C173" s="71">
        <v>3.13</v>
      </c>
      <c r="D173" s="71">
        <v>3.73</v>
      </c>
      <c r="E173" s="91">
        <f t="shared" si="10"/>
        <v>-8.0000000000000071E-2</v>
      </c>
      <c r="F173" s="91">
        <f t="shared" si="11"/>
        <v>-0.68000000000000016</v>
      </c>
    </row>
    <row r="174" spans="1:6" x14ac:dyDescent="0.25">
      <c r="A174" s="182">
        <v>46053</v>
      </c>
      <c r="B174" s="71">
        <v>3.04</v>
      </c>
      <c r="C174" s="71">
        <v>3.23</v>
      </c>
      <c r="D174" s="71">
        <v>3.84</v>
      </c>
      <c r="E174" s="91">
        <f t="shared" si="10"/>
        <v>-0.18999999999999995</v>
      </c>
      <c r="F174" s="91">
        <f t="shared" si="11"/>
        <v>-0.79999999999999982</v>
      </c>
    </row>
    <row r="175" spans="1:6" x14ac:dyDescent="0.25">
      <c r="A175" s="182">
        <v>46081</v>
      </c>
      <c r="B175" s="71">
        <v>3.07</v>
      </c>
      <c r="C175" s="71">
        <v>3.26</v>
      </c>
      <c r="D175" s="71">
        <v>3.82</v>
      </c>
      <c r="E175" s="91">
        <f t="shared" si="10"/>
        <v>-0.18999999999999995</v>
      </c>
      <c r="F175" s="91">
        <f t="shared" si="11"/>
        <v>-0.75</v>
      </c>
    </row>
    <row r="176" spans="1:6" x14ac:dyDescent="0.25">
      <c r="A176" s="182">
        <v>46112</v>
      </c>
      <c r="B176" s="71">
        <v>3.03</v>
      </c>
      <c r="C176" s="71">
        <v>3.24</v>
      </c>
      <c r="D176" s="71">
        <v>3.74</v>
      </c>
      <c r="E176" s="91">
        <f t="shared" si="10"/>
        <v>-0.21000000000000041</v>
      </c>
      <c r="F176" s="91">
        <f t="shared" si="11"/>
        <v>-0.71000000000000041</v>
      </c>
    </row>
    <row r="177" spans="1:6" x14ac:dyDescent="0.25">
      <c r="A177" s="182">
        <v>46142</v>
      </c>
      <c r="B177" s="71">
        <v>2.98</v>
      </c>
      <c r="C177" s="71">
        <v>3.31</v>
      </c>
      <c r="D177" s="71">
        <v>3.91</v>
      </c>
      <c r="E177" s="91">
        <f t="shared" si="10"/>
        <v>-0.33000000000000007</v>
      </c>
      <c r="F177" s="91">
        <f t="shared" si="11"/>
        <v>-0.93000000000000016</v>
      </c>
    </row>
    <row r="178" spans="1:6" x14ac:dyDescent="0.25">
      <c r="A178" s="182">
        <v>46173</v>
      </c>
      <c r="B178" s="71">
        <v>2.94</v>
      </c>
      <c r="C178" s="71">
        <v>3.32</v>
      </c>
      <c r="D178" s="71">
        <v>3.97</v>
      </c>
      <c r="E178" s="91">
        <f t="shared" si="10"/>
        <v>-0.37999999999999989</v>
      </c>
      <c r="F178" s="91">
        <f t="shared" si="11"/>
        <v>-1.0300000000000002</v>
      </c>
    </row>
    <row r="179" spans="1:6" x14ac:dyDescent="0.25">
      <c r="A179" s="182">
        <v>46203</v>
      </c>
      <c r="B179" s="71">
        <v>2.91</v>
      </c>
      <c r="C179" s="71">
        <v>3.34</v>
      </c>
      <c r="D179" s="71">
        <v>3.98</v>
      </c>
      <c r="E179" s="91">
        <f t="shared" si="10"/>
        <v>-0.42999999999999972</v>
      </c>
      <c r="F179" s="91">
        <f t="shared" si="11"/>
        <v>-1.0699999999999998</v>
      </c>
    </row>
    <row r="180" spans="1:6" x14ac:dyDescent="0.25">
      <c r="A180" s="182">
        <v>46234</v>
      </c>
      <c r="B180" s="71">
        <v>2.92</v>
      </c>
      <c r="C180" s="71">
        <v>3.35</v>
      </c>
      <c r="D180" s="71">
        <v>3.92</v>
      </c>
      <c r="E180" s="91">
        <f t="shared" si="10"/>
        <v>-0.43000000000000016</v>
      </c>
      <c r="F180" s="91">
        <f t="shared" si="11"/>
        <v>-1</v>
      </c>
    </row>
    <row r="181" spans="1:6" x14ac:dyDescent="0.25">
      <c r="A181" s="182">
        <v>46265</v>
      </c>
      <c r="B181" s="71">
        <v>2.93</v>
      </c>
      <c r="C181" s="71">
        <v>3.43</v>
      </c>
      <c r="D181" s="71">
        <v>4.04</v>
      </c>
      <c r="E181" s="91">
        <f t="shared" si="10"/>
        <v>-0.5</v>
      </c>
      <c r="F181" s="91">
        <f t="shared" si="11"/>
        <v>-1.1099999999999999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0"/>
  <sheetViews>
    <sheetView zoomScaleNormal="100" workbookViewId="0"/>
  </sheetViews>
  <sheetFormatPr defaultColWidth="8.85546875" defaultRowHeight="15" x14ac:dyDescent="0.25"/>
  <cols>
    <col min="1" max="3" width="24" customWidth="1"/>
  </cols>
  <sheetData>
    <row r="1" spans="1:5" ht="16.5" customHeight="1" x14ac:dyDescent="0.25">
      <c r="A1" s="65" t="s">
        <v>1654</v>
      </c>
      <c r="E1" s="16" t="s">
        <v>151</v>
      </c>
    </row>
    <row r="2" spans="1:5" x14ac:dyDescent="0.25">
      <c r="A2" t="s">
        <v>1655</v>
      </c>
      <c r="B2" s="176">
        <v>700</v>
      </c>
      <c r="E2" s="18" t="s">
        <v>152</v>
      </c>
    </row>
    <row r="3" spans="1:5" x14ac:dyDescent="0.25">
      <c r="E3" s="21" t="s">
        <v>1656</v>
      </c>
    </row>
    <row r="4" spans="1:5" x14ac:dyDescent="0.25">
      <c r="A4" s="12" t="s">
        <v>1657</v>
      </c>
      <c r="B4" s="12" t="s">
        <v>1658</v>
      </c>
      <c r="C4" s="12" t="s">
        <v>1659</v>
      </c>
    </row>
    <row r="5" spans="1:5" x14ac:dyDescent="0.25">
      <c r="A5" s="190">
        <v>0.06</v>
      </c>
      <c r="B5" s="191">
        <f>PV(A5/12,20*12,-$B$2)</f>
        <v>97706.540178048861</v>
      </c>
      <c r="C5" s="191">
        <f>PV(A5/12,30*12,-$B$2)</f>
        <v>116754.13007463343</v>
      </c>
    </row>
    <row r="6" spans="1:5" x14ac:dyDescent="0.25">
      <c r="A6" s="190">
        <v>0.05</v>
      </c>
      <c r="B6" s="191">
        <f>PV(A6/12,20*12,-$B$2)</f>
        <v>106067.71915202604</v>
      </c>
      <c r="C6" s="191">
        <f>PV(A6/12,30*12,-$B$2)</f>
        <v>130397.13193225308</v>
      </c>
    </row>
    <row r="7" spans="1:5" x14ac:dyDescent="0.25">
      <c r="A7" s="190">
        <v>0.04</v>
      </c>
      <c r="B7" s="191">
        <f>PV(A7/12,20*12,-$B$2)</f>
        <v>115515.3007704542</v>
      </c>
      <c r="C7" s="191">
        <f>PV(A7/12,30*12,-$B$2)</f>
        <v>146622.86831793684</v>
      </c>
    </row>
    <row r="8" spans="1:5" x14ac:dyDescent="0.25">
      <c r="A8" s="190">
        <v>0.03</v>
      </c>
      <c r="B8" s="191">
        <f>PV(A8/12,20*12,-$B$2)</f>
        <v>126217.64008872968</v>
      </c>
      <c r="C8" s="191">
        <f>PV(A8/12,30*12,-$B$2)</f>
        <v>166032.56705299756</v>
      </c>
    </row>
    <row r="10" spans="1:5" x14ac:dyDescent="0.25">
      <c r="A10" s="11" t="s">
        <v>1660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181"/>
  <sheetViews>
    <sheetView zoomScaleNormal="100" workbookViewId="0"/>
  </sheetViews>
  <sheetFormatPr defaultColWidth="8.85546875" defaultRowHeight="15" x14ac:dyDescent="0.25"/>
  <cols>
    <col min="1" max="1" width="11" customWidth="1"/>
    <col min="2" max="2" width="16" customWidth="1"/>
    <col min="3" max="3" width="18" customWidth="1"/>
    <col min="4" max="4" width="12" customWidth="1"/>
  </cols>
  <sheetData>
    <row r="1" spans="1:6" ht="16.5" customHeight="1" x14ac:dyDescent="0.25">
      <c r="A1" s="65" t="s">
        <v>1661</v>
      </c>
      <c r="F1" s="16" t="s">
        <v>155</v>
      </c>
    </row>
    <row r="2" spans="1:6" x14ac:dyDescent="0.25">
      <c r="A2" s="67" t="s">
        <v>1662</v>
      </c>
      <c r="F2" s="18" t="s">
        <v>156</v>
      </c>
    </row>
    <row r="3" spans="1:6" x14ac:dyDescent="0.25">
      <c r="A3" s="67" t="s">
        <v>1663</v>
      </c>
      <c r="F3" s="21" t="s">
        <v>1640</v>
      </c>
    </row>
    <row r="5" spans="1:6" ht="42" customHeight="1" x14ac:dyDescent="0.25">
      <c r="A5" s="69" t="s">
        <v>535</v>
      </c>
      <c r="B5" s="69" t="s">
        <v>1664</v>
      </c>
      <c r="C5" s="69" t="s">
        <v>1665</v>
      </c>
      <c r="D5" s="69" t="s">
        <v>1666</v>
      </c>
    </row>
    <row r="6" spans="1:6" x14ac:dyDescent="0.25">
      <c r="A6" s="182">
        <v>40908</v>
      </c>
      <c r="B6" s="188">
        <v>47.606623769999999</v>
      </c>
      <c r="D6" s="70" t="s">
        <v>1667</v>
      </c>
    </row>
    <row r="7" spans="1:6" x14ac:dyDescent="0.25">
      <c r="A7" s="182">
        <v>40939</v>
      </c>
      <c r="B7" s="188">
        <v>39.404511200000002</v>
      </c>
      <c r="D7" s="70" t="s">
        <v>1667</v>
      </c>
    </row>
    <row r="8" spans="1:6" x14ac:dyDescent="0.25">
      <c r="A8" s="182">
        <v>40968</v>
      </c>
      <c r="B8" s="188">
        <v>53.277497969999999</v>
      </c>
      <c r="D8" s="70" t="s">
        <v>1667</v>
      </c>
    </row>
    <row r="9" spans="1:6" x14ac:dyDescent="0.25">
      <c r="A9" s="182">
        <v>40999</v>
      </c>
      <c r="B9" s="188">
        <v>69.354271589999996</v>
      </c>
      <c r="D9" s="70" t="s">
        <v>1667</v>
      </c>
    </row>
    <row r="10" spans="1:6" x14ac:dyDescent="0.25">
      <c r="A10" s="182">
        <v>41029</v>
      </c>
      <c r="B10" s="188">
        <v>56.432360269999997</v>
      </c>
      <c r="D10" s="70" t="s">
        <v>1667</v>
      </c>
    </row>
    <row r="11" spans="1:6" x14ac:dyDescent="0.25">
      <c r="A11" s="182">
        <v>41060</v>
      </c>
      <c r="B11" s="188">
        <v>66.899817900000002</v>
      </c>
      <c r="D11" s="70" t="s">
        <v>1667</v>
      </c>
    </row>
    <row r="12" spans="1:6" x14ac:dyDescent="0.25">
      <c r="A12" s="182">
        <v>41090</v>
      </c>
      <c r="B12" s="188">
        <v>57.790311520000003</v>
      </c>
      <c r="D12" s="70" t="s">
        <v>1667</v>
      </c>
    </row>
    <row r="13" spans="1:6" x14ac:dyDescent="0.25">
      <c r="A13" s="182">
        <v>41121</v>
      </c>
      <c r="B13" s="188">
        <v>57.755893720000003</v>
      </c>
      <c r="D13" s="70" t="s">
        <v>1667</v>
      </c>
    </row>
    <row r="14" spans="1:6" x14ac:dyDescent="0.25">
      <c r="A14" s="182">
        <v>41152</v>
      </c>
      <c r="B14" s="188">
        <v>43.112150919999998</v>
      </c>
      <c r="D14" s="70" t="s">
        <v>1667</v>
      </c>
    </row>
    <row r="15" spans="1:6" x14ac:dyDescent="0.25">
      <c r="A15" s="182">
        <v>41182</v>
      </c>
      <c r="B15" s="188">
        <v>47.90070566</v>
      </c>
      <c r="D15" s="70" t="s">
        <v>1667</v>
      </c>
    </row>
    <row r="16" spans="1:6" x14ac:dyDescent="0.25">
      <c r="A16" s="182">
        <v>41213</v>
      </c>
      <c r="B16" s="188">
        <v>49.748332750000003</v>
      </c>
      <c r="D16" s="70" t="s">
        <v>1667</v>
      </c>
    </row>
    <row r="17" spans="1:4" x14ac:dyDescent="0.25">
      <c r="A17" s="182">
        <v>41243</v>
      </c>
      <c r="B17" s="188">
        <v>51.55517837</v>
      </c>
      <c r="C17" s="189">
        <f t="shared" ref="C17:C48" si="0">AVERAGE(B6:B17)</f>
        <v>53.40313797000001</v>
      </c>
      <c r="D17" s="70" t="s">
        <v>1667</v>
      </c>
    </row>
    <row r="18" spans="1:4" x14ac:dyDescent="0.25">
      <c r="A18" s="182">
        <v>41274</v>
      </c>
      <c r="B18" s="188">
        <v>46.82512886</v>
      </c>
      <c r="C18" s="189">
        <f t="shared" si="0"/>
        <v>53.338013394166666</v>
      </c>
      <c r="D18" s="70" t="s">
        <v>1667</v>
      </c>
    </row>
    <row r="19" spans="1:4" x14ac:dyDescent="0.25">
      <c r="A19" s="182">
        <v>41305</v>
      </c>
      <c r="B19" s="188">
        <v>57.814521790000001</v>
      </c>
      <c r="C19" s="189">
        <f t="shared" si="0"/>
        <v>54.872180943333326</v>
      </c>
      <c r="D19" s="70" t="s">
        <v>1667</v>
      </c>
    </row>
    <row r="20" spans="1:4" x14ac:dyDescent="0.25">
      <c r="A20" s="182">
        <v>41333</v>
      </c>
      <c r="B20" s="188">
        <v>53.590976259999998</v>
      </c>
      <c r="C20" s="189">
        <f t="shared" si="0"/>
        <v>54.898304134166665</v>
      </c>
      <c r="D20" s="70" t="s">
        <v>1667</v>
      </c>
    </row>
    <row r="21" spans="1:4" x14ac:dyDescent="0.25">
      <c r="A21" s="182">
        <v>41364</v>
      </c>
      <c r="B21" s="188">
        <v>43.74055766</v>
      </c>
      <c r="C21" s="189">
        <f t="shared" si="0"/>
        <v>52.763827973333349</v>
      </c>
      <c r="D21" s="70" t="s">
        <v>1667</v>
      </c>
    </row>
    <row r="22" spans="1:4" x14ac:dyDescent="0.25">
      <c r="A22" s="182">
        <v>41394</v>
      </c>
      <c r="B22" s="188">
        <v>40.936609969999999</v>
      </c>
      <c r="C22" s="189">
        <f t="shared" si="0"/>
        <v>51.472515448333347</v>
      </c>
      <c r="D22" s="70" t="s">
        <v>1667</v>
      </c>
    </row>
    <row r="23" spans="1:4" x14ac:dyDescent="0.25">
      <c r="A23" s="182">
        <v>41425</v>
      </c>
      <c r="B23" s="188">
        <v>44.285512959999998</v>
      </c>
      <c r="C23" s="189">
        <f t="shared" si="0"/>
        <v>49.587990036666667</v>
      </c>
      <c r="D23" s="70" t="s">
        <v>1667</v>
      </c>
    </row>
    <row r="24" spans="1:4" x14ac:dyDescent="0.25">
      <c r="A24" s="182">
        <v>41455</v>
      </c>
      <c r="B24" s="188">
        <v>35.832166219999998</v>
      </c>
      <c r="C24" s="189">
        <f t="shared" si="0"/>
        <v>47.758144594999997</v>
      </c>
      <c r="D24" s="70" t="s">
        <v>1667</v>
      </c>
    </row>
    <row r="25" spans="1:4" x14ac:dyDescent="0.25">
      <c r="A25" s="182">
        <v>41486</v>
      </c>
      <c r="B25" s="188">
        <v>40.61160331</v>
      </c>
      <c r="C25" s="189">
        <f t="shared" si="0"/>
        <v>46.329453727500002</v>
      </c>
      <c r="D25" s="70" t="s">
        <v>1667</v>
      </c>
    </row>
    <row r="26" spans="1:4" x14ac:dyDescent="0.25">
      <c r="A26" s="182">
        <v>41517</v>
      </c>
      <c r="B26" s="188">
        <v>34.06108639</v>
      </c>
      <c r="C26" s="189">
        <f t="shared" si="0"/>
        <v>45.575198349999994</v>
      </c>
      <c r="D26" s="70" t="s">
        <v>1667</v>
      </c>
    </row>
    <row r="27" spans="1:4" x14ac:dyDescent="0.25">
      <c r="A27" s="182">
        <v>41547</v>
      </c>
      <c r="B27" s="188">
        <v>35.908829349999998</v>
      </c>
      <c r="C27" s="189">
        <f t="shared" si="0"/>
        <v>44.575875324166667</v>
      </c>
      <c r="D27" s="70" t="s">
        <v>1667</v>
      </c>
    </row>
    <row r="28" spans="1:4" x14ac:dyDescent="0.25">
      <c r="A28" s="182">
        <v>41578</v>
      </c>
      <c r="B28" s="188">
        <v>37.249917809999999</v>
      </c>
      <c r="C28" s="189">
        <f t="shared" si="0"/>
        <v>43.534340745833333</v>
      </c>
      <c r="D28" s="70" t="s">
        <v>1667</v>
      </c>
    </row>
    <row r="29" spans="1:4" x14ac:dyDescent="0.25">
      <c r="A29" s="182">
        <v>41608</v>
      </c>
      <c r="B29" s="188">
        <v>36.3328895</v>
      </c>
      <c r="C29" s="189">
        <f t="shared" si="0"/>
        <v>42.26581667333334</v>
      </c>
      <c r="D29" s="70" t="s">
        <v>1667</v>
      </c>
    </row>
    <row r="30" spans="1:4" x14ac:dyDescent="0.25">
      <c r="A30" s="182">
        <v>41639</v>
      </c>
      <c r="B30" s="188">
        <v>36.663510309999999</v>
      </c>
      <c r="C30" s="189">
        <f t="shared" si="0"/>
        <v>41.41901512750001</v>
      </c>
      <c r="D30" s="70" t="s">
        <v>1667</v>
      </c>
    </row>
    <row r="31" spans="1:4" x14ac:dyDescent="0.25">
      <c r="A31" s="182">
        <v>41670</v>
      </c>
      <c r="B31" s="188">
        <v>50.302042290000003</v>
      </c>
      <c r="C31" s="189">
        <f t="shared" si="0"/>
        <v>40.792975169166674</v>
      </c>
      <c r="D31" s="70" t="s">
        <v>1667</v>
      </c>
    </row>
    <row r="32" spans="1:4" x14ac:dyDescent="0.25">
      <c r="A32" s="182">
        <v>41698</v>
      </c>
      <c r="B32" s="188">
        <v>42.162041870000003</v>
      </c>
      <c r="C32" s="189">
        <f t="shared" si="0"/>
        <v>39.840563969999998</v>
      </c>
      <c r="D32" s="70" t="s">
        <v>1667</v>
      </c>
    </row>
    <row r="33" spans="1:4" x14ac:dyDescent="0.25">
      <c r="A33" s="182">
        <v>41729</v>
      </c>
      <c r="B33" s="188">
        <v>44.856286670000003</v>
      </c>
      <c r="C33" s="189">
        <f t="shared" si="0"/>
        <v>39.933541387499993</v>
      </c>
      <c r="D33" s="70" t="s">
        <v>1667</v>
      </c>
    </row>
    <row r="34" spans="1:4" x14ac:dyDescent="0.25">
      <c r="A34" s="182">
        <v>41759</v>
      </c>
      <c r="B34" s="188">
        <v>39.241984180000003</v>
      </c>
      <c r="C34" s="189">
        <f t="shared" si="0"/>
        <v>39.792322571666666</v>
      </c>
      <c r="D34" s="70" t="s">
        <v>1667</v>
      </c>
    </row>
    <row r="35" spans="1:4" x14ac:dyDescent="0.25">
      <c r="A35" s="182">
        <v>41790</v>
      </c>
      <c r="B35" s="188">
        <v>40.079965850000001</v>
      </c>
      <c r="C35" s="189">
        <f t="shared" si="0"/>
        <v>39.441860312500005</v>
      </c>
      <c r="D35" s="70" t="s">
        <v>1667</v>
      </c>
    </row>
    <row r="36" spans="1:4" x14ac:dyDescent="0.25">
      <c r="A36" s="182">
        <v>41820</v>
      </c>
      <c r="B36" s="188">
        <v>43.89125482</v>
      </c>
      <c r="C36" s="189">
        <f t="shared" si="0"/>
        <v>40.113451029166669</v>
      </c>
      <c r="D36" s="70" t="s">
        <v>1667</v>
      </c>
    </row>
    <row r="37" spans="1:4" x14ac:dyDescent="0.25">
      <c r="A37" s="182">
        <v>41851</v>
      </c>
      <c r="B37" s="188">
        <v>44.837280659999998</v>
      </c>
      <c r="C37" s="189">
        <f t="shared" si="0"/>
        <v>40.465590808333339</v>
      </c>
      <c r="D37" s="70" t="s">
        <v>1667</v>
      </c>
    </row>
    <row r="38" spans="1:4" x14ac:dyDescent="0.25">
      <c r="A38" s="182">
        <v>41882</v>
      </c>
      <c r="B38" s="188">
        <v>37.06914106</v>
      </c>
      <c r="C38" s="189">
        <f t="shared" si="0"/>
        <v>40.716262030833327</v>
      </c>
      <c r="D38" s="70" t="s">
        <v>1667</v>
      </c>
    </row>
    <row r="39" spans="1:4" x14ac:dyDescent="0.25">
      <c r="A39" s="182">
        <v>41912</v>
      </c>
      <c r="B39" s="188">
        <v>36.042139689999999</v>
      </c>
      <c r="C39" s="189">
        <f t="shared" si="0"/>
        <v>40.72737122583333</v>
      </c>
      <c r="D39" s="70" t="s">
        <v>1667</v>
      </c>
    </row>
    <row r="40" spans="1:4" x14ac:dyDescent="0.25">
      <c r="A40" s="182">
        <v>41943</v>
      </c>
      <c r="B40" s="188">
        <v>44.604270200000002</v>
      </c>
      <c r="C40" s="189">
        <f t="shared" si="0"/>
        <v>41.340233925</v>
      </c>
      <c r="D40" s="70" t="s">
        <v>1667</v>
      </c>
    </row>
    <row r="41" spans="1:4" x14ac:dyDescent="0.25">
      <c r="A41" s="182">
        <v>41973</v>
      </c>
      <c r="B41" s="188">
        <v>42.568539389999998</v>
      </c>
      <c r="C41" s="189">
        <f t="shared" si="0"/>
        <v>41.859871415833332</v>
      </c>
      <c r="D41" s="70" t="s">
        <v>1667</v>
      </c>
    </row>
    <row r="42" spans="1:4" x14ac:dyDescent="0.25">
      <c r="A42" s="182">
        <v>42004</v>
      </c>
      <c r="B42" s="188">
        <v>48.117558629999998</v>
      </c>
      <c r="C42" s="189">
        <f t="shared" si="0"/>
        <v>42.814375442500001</v>
      </c>
      <c r="D42" s="70" t="s">
        <v>1667</v>
      </c>
    </row>
    <row r="43" spans="1:4" x14ac:dyDescent="0.25">
      <c r="A43" s="182">
        <v>42035</v>
      </c>
      <c r="B43" s="188">
        <v>57.77827869</v>
      </c>
      <c r="C43" s="189">
        <f t="shared" si="0"/>
        <v>43.437395142500002</v>
      </c>
      <c r="D43" s="70" t="s">
        <v>1667</v>
      </c>
    </row>
    <row r="44" spans="1:4" x14ac:dyDescent="0.25">
      <c r="A44" s="182">
        <v>42063</v>
      </c>
      <c r="B44" s="188">
        <v>36.780036799999998</v>
      </c>
      <c r="C44" s="189">
        <f t="shared" si="0"/>
        <v>42.988894719999998</v>
      </c>
      <c r="D44" s="70" t="s">
        <v>1667</v>
      </c>
    </row>
    <row r="45" spans="1:4" x14ac:dyDescent="0.25">
      <c r="A45" s="182">
        <v>42094</v>
      </c>
      <c r="B45" s="188">
        <v>46.467464020000001</v>
      </c>
      <c r="C45" s="189">
        <f t="shared" si="0"/>
        <v>43.123159499166668</v>
      </c>
      <c r="D45" s="70" t="s">
        <v>1667</v>
      </c>
    </row>
    <row r="46" spans="1:4" x14ac:dyDescent="0.25">
      <c r="A46" s="182">
        <v>42124</v>
      </c>
      <c r="B46" s="188">
        <v>41.822079049999999</v>
      </c>
      <c r="C46" s="189">
        <f t="shared" si="0"/>
        <v>43.338167405</v>
      </c>
      <c r="D46" s="70" t="s">
        <v>1667</v>
      </c>
    </row>
    <row r="47" spans="1:4" x14ac:dyDescent="0.25">
      <c r="A47" s="182">
        <v>42155</v>
      </c>
      <c r="B47" s="188">
        <v>33.48771541</v>
      </c>
      <c r="C47" s="189">
        <f t="shared" si="0"/>
        <v>42.78881320166667</v>
      </c>
      <c r="D47" s="70" t="s">
        <v>1667</v>
      </c>
    </row>
    <row r="48" spans="1:4" x14ac:dyDescent="0.25">
      <c r="A48" s="182">
        <v>42185</v>
      </c>
      <c r="B48" s="188">
        <v>30.531701850000001</v>
      </c>
      <c r="C48" s="189">
        <f t="shared" si="0"/>
        <v>41.675517120833341</v>
      </c>
      <c r="D48" s="70" t="s">
        <v>1667</v>
      </c>
    </row>
    <row r="49" spans="1:4" x14ac:dyDescent="0.25">
      <c r="A49" s="182">
        <v>42216</v>
      </c>
      <c r="B49" s="188">
        <v>40.90910702</v>
      </c>
      <c r="C49" s="189">
        <f t="shared" ref="C49:C80" si="1">AVERAGE(B38:B49)</f>
        <v>41.348169317500002</v>
      </c>
      <c r="D49" s="70" t="s">
        <v>1667</v>
      </c>
    </row>
    <row r="50" spans="1:4" x14ac:dyDescent="0.25">
      <c r="A50" s="182">
        <v>42247</v>
      </c>
      <c r="B50" s="188">
        <v>21.172227150000001</v>
      </c>
      <c r="C50" s="189">
        <f t="shared" si="1"/>
        <v>40.023426491666676</v>
      </c>
      <c r="D50" s="70" t="s">
        <v>1667</v>
      </c>
    </row>
    <row r="51" spans="1:4" x14ac:dyDescent="0.25">
      <c r="A51" s="182">
        <v>42277</v>
      </c>
      <c r="B51" s="188">
        <v>24.490840760000001</v>
      </c>
      <c r="C51" s="189">
        <f t="shared" si="1"/>
        <v>39.060818247500009</v>
      </c>
      <c r="D51" s="70" t="s">
        <v>1667</v>
      </c>
    </row>
    <row r="52" spans="1:4" x14ac:dyDescent="0.25">
      <c r="A52" s="182">
        <v>42308</v>
      </c>
      <c r="B52" s="188">
        <v>24.406530620000002</v>
      </c>
      <c r="C52" s="189">
        <f t="shared" si="1"/>
        <v>37.377673282500005</v>
      </c>
      <c r="D52" s="70" t="s">
        <v>1667</v>
      </c>
    </row>
    <row r="53" spans="1:4" x14ac:dyDescent="0.25">
      <c r="A53" s="182">
        <v>42338</v>
      </c>
      <c r="B53" s="188">
        <v>26.970105409999999</v>
      </c>
      <c r="C53" s="189">
        <f t="shared" si="1"/>
        <v>36.077803784166669</v>
      </c>
      <c r="D53" s="70" t="s">
        <v>1667</v>
      </c>
    </row>
    <row r="54" spans="1:4" x14ac:dyDescent="0.25">
      <c r="A54" s="182">
        <v>42369</v>
      </c>
      <c r="B54" s="188">
        <v>275.58843000000002</v>
      </c>
      <c r="C54" s="189">
        <f t="shared" si="1"/>
        <v>55.033709731666669</v>
      </c>
      <c r="D54" s="70" t="s">
        <v>1667</v>
      </c>
    </row>
    <row r="55" spans="1:4" x14ac:dyDescent="0.25">
      <c r="A55" s="182">
        <v>42400</v>
      </c>
      <c r="B55" s="188">
        <v>516.05857934999995</v>
      </c>
      <c r="C55" s="189">
        <f t="shared" si="1"/>
        <v>93.223734786666668</v>
      </c>
      <c r="D55" s="70" t="s">
        <v>1667</v>
      </c>
    </row>
    <row r="56" spans="1:4" x14ac:dyDescent="0.25">
      <c r="A56" s="182">
        <v>42429</v>
      </c>
      <c r="B56" s="188">
        <v>580.60576194999999</v>
      </c>
      <c r="C56" s="189">
        <f t="shared" si="1"/>
        <v>138.54254521583331</v>
      </c>
      <c r="D56" s="70" t="s">
        <v>1667</v>
      </c>
    </row>
    <row r="57" spans="1:4" x14ac:dyDescent="0.25">
      <c r="A57" s="182">
        <v>42460</v>
      </c>
      <c r="B57" s="188">
        <v>208.41414562</v>
      </c>
      <c r="C57" s="189">
        <f t="shared" si="1"/>
        <v>152.03810201583335</v>
      </c>
      <c r="D57" s="70" t="s">
        <v>1667</v>
      </c>
    </row>
    <row r="58" spans="1:4" x14ac:dyDescent="0.25">
      <c r="A58" s="182">
        <v>42490</v>
      </c>
      <c r="B58" s="188">
        <v>79.784381600000003</v>
      </c>
      <c r="C58" s="189">
        <f t="shared" si="1"/>
        <v>155.20162722833334</v>
      </c>
      <c r="D58" s="70" t="s">
        <v>1667</v>
      </c>
    </row>
    <row r="59" spans="1:4" x14ac:dyDescent="0.25">
      <c r="A59" s="182">
        <v>42521</v>
      </c>
      <c r="B59" s="188">
        <v>52.24202253</v>
      </c>
      <c r="C59" s="189">
        <f t="shared" si="1"/>
        <v>156.76448615499999</v>
      </c>
      <c r="D59" s="70" t="s">
        <v>1667</v>
      </c>
    </row>
    <row r="60" spans="1:4" x14ac:dyDescent="0.25">
      <c r="A60" s="182">
        <v>42551</v>
      </c>
      <c r="B60" s="188">
        <v>51.209307330000001</v>
      </c>
      <c r="C60" s="189">
        <f t="shared" si="1"/>
        <v>158.48761994499998</v>
      </c>
      <c r="D60" s="70" t="s">
        <v>1667</v>
      </c>
    </row>
    <row r="61" spans="1:4" x14ac:dyDescent="0.25">
      <c r="A61" s="182">
        <v>42582</v>
      </c>
      <c r="B61" s="188">
        <v>40.097071329999999</v>
      </c>
      <c r="C61" s="189">
        <f t="shared" si="1"/>
        <v>158.41995030416666</v>
      </c>
      <c r="D61" s="70" t="s">
        <v>12</v>
      </c>
    </row>
    <row r="62" spans="1:4" x14ac:dyDescent="0.25">
      <c r="A62" s="182">
        <v>42613</v>
      </c>
      <c r="B62" s="188">
        <v>29.79820677</v>
      </c>
      <c r="C62" s="189">
        <f t="shared" si="1"/>
        <v>159.13878193916665</v>
      </c>
      <c r="D62" s="70" t="s">
        <v>12</v>
      </c>
    </row>
    <row r="63" spans="1:4" x14ac:dyDescent="0.25">
      <c r="A63" s="182">
        <v>42643</v>
      </c>
      <c r="B63" s="188">
        <v>37.363336310000001</v>
      </c>
      <c r="C63" s="189">
        <f t="shared" si="1"/>
        <v>160.21148990166668</v>
      </c>
      <c r="D63" s="70" t="s">
        <v>12</v>
      </c>
    </row>
    <row r="64" spans="1:4" x14ac:dyDescent="0.25">
      <c r="A64" s="182">
        <v>42674</v>
      </c>
      <c r="B64" s="188">
        <v>35.823856419999998</v>
      </c>
      <c r="C64" s="189">
        <f t="shared" si="1"/>
        <v>161.16293371833333</v>
      </c>
      <c r="D64" s="70" t="s">
        <v>12</v>
      </c>
    </row>
    <row r="65" spans="1:4" x14ac:dyDescent="0.25">
      <c r="A65" s="182">
        <v>42704</v>
      </c>
      <c r="B65" s="188">
        <v>38.695650980000003</v>
      </c>
      <c r="C65" s="189">
        <f t="shared" si="1"/>
        <v>162.14006251583334</v>
      </c>
      <c r="D65" s="70" t="s">
        <v>12</v>
      </c>
    </row>
    <row r="66" spans="1:4" x14ac:dyDescent="0.25">
      <c r="A66" s="182">
        <v>42735</v>
      </c>
      <c r="B66" s="188">
        <v>47.130934279999998</v>
      </c>
      <c r="C66" s="189">
        <f t="shared" si="1"/>
        <v>143.1019378725</v>
      </c>
      <c r="D66" s="70" t="s">
        <v>12</v>
      </c>
    </row>
    <row r="67" spans="1:4" x14ac:dyDescent="0.25">
      <c r="A67" s="182">
        <v>42766</v>
      </c>
      <c r="B67" s="188">
        <v>53.551654300000003</v>
      </c>
      <c r="C67" s="189">
        <f t="shared" si="1"/>
        <v>104.55969411833335</v>
      </c>
      <c r="D67" s="70" t="s">
        <v>12</v>
      </c>
    </row>
    <row r="68" spans="1:4" x14ac:dyDescent="0.25">
      <c r="A68" s="182">
        <v>42794</v>
      </c>
      <c r="B68" s="188">
        <v>37.845918930000003</v>
      </c>
      <c r="C68" s="189">
        <f t="shared" si="1"/>
        <v>59.329707200000001</v>
      </c>
      <c r="D68" s="70" t="s">
        <v>12</v>
      </c>
    </row>
    <row r="69" spans="1:4" x14ac:dyDescent="0.25">
      <c r="A69" s="182">
        <v>42825</v>
      </c>
      <c r="B69" s="188">
        <v>51.612681209999998</v>
      </c>
      <c r="C69" s="189">
        <f t="shared" si="1"/>
        <v>46.262918499166659</v>
      </c>
      <c r="D69" s="70" t="s">
        <v>12</v>
      </c>
    </row>
    <row r="70" spans="1:4" x14ac:dyDescent="0.25">
      <c r="A70" s="182">
        <v>42855</v>
      </c>
      <c r="B70" s="188">
        <v>41.332933820000001</v>
      </c>
      <c r="C70" s="189">
        <f t="shared" si="1"/>
        <v>43.058631184166671</v>
      </c>
      <c r="D70" s="70" t="s">
        <v>12</v>
      </c>
    </row>
    <row r="71" spans="1:4" x14ac:dyDescent="0.25">
      <c r="A71" s="182">
        <v>42886</v>
      </c>
      <c r="B71" s="188">
        <v>53.334221710000001</v>
      </c>
      <c r="C71" s="189">
        <f t="shared" si="1"/>
        <v>43.149647782500004</v>
      </c>
      <c r="D71" s="70" t="s">
        <v>12</v>
      </c>
    </row>
    <row r="72" spans="1:4" x14ac:dyDescent="0.25">
      <c r="A72" s="182">
        <v>42916</v>
      </c>
      <c r="B72" s="188">
        <v>46.359102249999999</v>
      </c>
      <c r="C72" s="189">
        <f t="shared" si="1"/>
        <v>42.745464025833336</v>
      </c>
      <c r="D72" s="70" t="s">
        <v>12</v>
      </c>
    </row>
    <row r="73" spans="1:4" x14ac:dyDescent="0.25">
      <c r="A73" s="182">
        <v>42947</v>
      </c>
      <c r="B73" s="188">
        <v>46.079892970000003</v>
      </c>
      <c r="C73" s="189">
        <f t="shared" si="1"/>
        <v>43.244032495833331</v>
      </c>
      <c r="D73" s="70" t="s">
        <v>12</v>
      </c>
    </row>
    <row r="74" spans="1:4" x14ac:dyDescent="0.25">
      <c r="A74" s="182">
        <v>42978</v>
      </c>
      <c r="B74" s="188">
        <v>51.55977437</v>
      </c>
      <c r="C74" s="189">
        <f t="shared" si="1"/>
        <v>45.057496462499991</v>
      </c>
      <c r="D74" s="70" t="s">
        <v>12</v>
      </c>
    </row>
    <row r="75" spans="1:4" x14ac:dyDescent="0.25">
      <c r="A75" s="182">
        <v>43008</v>
      </c>
      <c r="B75" s="188">
        <v>63.277761179999999</v>
      </c>
      <c r="C75" s="189">
        <f t="shared" si="1"/>
        <v>47.217031868333329</v>
      </c>
      <c r="D75" s="70" t="s">
        <v>12</v>
      </c>
    </row>
    <row r="76" spans="1:4" x14ac:dyDescent="0.25">
      <c r="A76" s="182">
        <v>43039</v>
      </c>
      <c r="B76" s="188">
        <v>61.884694869999997</v>
      </c>
      <c r="C76" s="189">
        <f t="shared" si="1"/>
        <v>49.388768405833332</v>
      </c>
      <c r="D76" s="70" t="s">
        <v>12</v>
      </c>
    </row>
    <row r="77" spans="1:4" x14ac:dyDescent="0.25">
      <c r="A77" s="182">
        <v>43069</v>
      </c>
      <c r="B77" s="188">
        <v>77.459274769999993</v>
      </c>
      <c r="C77" s="189">
        <f t="shared" si="1"/>
        <v>52.619070388333334</v>
      </c>
      <c r="D77" s="70" t="s">
        <v>12</v>
      </c>
    </row>
    <row r="78" spans="1:4" x14ac:dyDescent="0.25">
      <c r="A78" s="182">
        <v>43100</v>
      </c>
      <c r="B78" s="188">
        <v>69.709456410000001</v>
      </c>
      <c r="C78" s="189">
        <f t="shared" si="1"/>
        <v>54.500613899166666</v>
      </c>
      <c r="D78" s="70" t="s">
        <v>12</v>
      </c>
    </row>
    <row r="79" spans="1:4" x14ac:dyDescent="0.25">
      <c r="A79" s="182">
        <v>43131</v>
      </c>
      <c r="B79" s="188">
        <v>72.187360139999996</v>
      </c>
      <c r="C79" s="189">
        <f t="shared" si="1"/>
        <v>56.053589385833334</v>
      </c>
      <c r="D79" s="70" t="s">
        <v>12</v>
      </c>
    </row>
    <row r="80" spans="1:4" x14ac:dyDescent="0.25">
      <c r="A80" s="182">
        <v>43159</v>
      </c>
      <c r="B80" s="188">
        <v>67.261833640000006</v>
      </c>
      <c r="C80" s="189">
        <f t="shared" si="1"/>
        <v>58.504915611666661</v>
      </c>
      <c r="D80" s="70" t="s">
        <v>12</v>
      </c>
    </row>
    <row r="81" spans="1:4" x14ac:dyDescent="0.25">
      <c r="A81" s="182">
        <v>43190</v>
      </c>
      <c r="B81" s="188">
        <v>78.649220299999996</v>
      </c>
      <c r="C81" s="189">
        <f t="shared" ref="C81:C112" si="2">AVERAGE(B70:B81)</f>
        <v>60.757960535833327</v>
      </c>
      <c r="D81" s="70" t="s">
        <v>12</v>
      </c>
    </row>
    <row r="82" spans="1:4" x14ac:dyDescent="0.25">
      <c r="A82" s="182">
        <v>43220</v>
      </c>
      <c r="B82" s="188">
        <v>69.479056700000001</v>
      </c>
      <c r="C82" s="189">
        <f t="shared" si="2"/>
        <v>63.10347077583333</v>
      </c>
      <c r="D82" s="70" t="s">
        <v>12</v>
      </c>
    </row>
    <row r="83" spans="1:4" x14ac:dyDescent="0.25">
      <c r="A83" s="182">
        <v>43251</v>
      </c>
      <c r="B83" s="188">
        <v>72.282336749999999</v>
      </c>
      <c r="C83" s="189">
        <f t="shared" si="2"/>
        <v>64.682480362500002</v>
      </c>
      <c r="D83" s="70" t="s">
        <v>12</v>
      </c>
    </row>
    <row r="84" spans="1:4" x14ac:dyDescent="0.25">
      <c r="A84" s="182">
        <v>43281</v>
      </c>
      <c r="B84" s="188">
        <v>67.493887130000005</v>
      </c>
      <c r="C84" s="189">
        <f t="shared" si="2"/>
        <v>66.443712435833334</v>
      </c>
      <c r="D84" s="70" t="s">
        <v>12</v>
      </c>
    </row>
    <row r="85" spans="1:4" x14ac:dyDescent="0.25">
      <c r="A85" s="182">
        <v>43312</v>
      </c>
      <c r="B85" s="188">
        <v>69.325815250000005</v>
      </c>
      <c r="C85" s="189">
        <f t="shared" si="2"/>
        <v>68.380872625833334</v>
      </c>
      <c r="D85" s="70" t="s">
        <v>12</v>
      </c>
    </row>
    <row r="86" spans="1:4" x14ac:dyDescent="0.25">
      <c r="A86" s="182">
        <v>43343</v>
      </c>
      <c r="B86" s="188">
        <v>54.209253339999997</v>
      </c>
      <c r="C86" s="189">
        <f t="shared" si="2"/>
        <v>68.601662539999992</v>
      </c>
      <c r="D86" s="70" t="s">
        <v>12</v>
      </c>
    </row>
    <row r="87" spans="1:4" x14ac:dyDescent="0.25">
      <c r="A87" s="182">
        <v>43373</v>
      </c>
      <c r="B87" s="188">
        <v>81.570638950000003</v>
      </c>
      <c r="C87" s="189">
        <f t="shared" si="2"/>
        <v>70.126069020833327</v>
      </c>
      <c r="D87" s="70" t="s">
        <v>12</v>
      </c>
    </row>
    <row r="88" spans="1:4" x14ac:dyDescent="0.25">
      <c r="A88" s="182">
        <v>43404</v>
      </c>
      <c r="B88" s="188">
        <v>178.01302401000001</v>
      </c>
      <c r="C88" s="189">
        <f t="shared" si="2"/>
        <v>79.803429782500004</v>
      </c>
      <c r="D88" s="70" t="s">
        <v>12</v>
      </c>
    </row>
    <row r="89" spans="1:4" x14ac:dyDescent="0.25">
      <c r="A89" s="182">
        <v>43434</v>
      </c>
      <c r="B89" s="188">
        <v>88.505043099999995</v>
      </c>
      <c r="C89" s="189">
        <f t="shared" si="2"/>
        <v>80.72391047666666</v>
      </c>
      <c r="D89" s="70" t="s">
        <v>12</v>
      </c>
    </row>
    <row r="90" spans="1:4" x14ac:dyDescent="0.25">
      <c r="A90" s="182">
        <v>43465</v>
      </c>
      <c r="B90" s="188">
        <v>58.120633259999998</v>
      </c>
      <c r="C90" s="189">
        <f t="shared" si="2"/>
        <v>79.758175214166656</v>
      </c>
      <c r="D90" s="70" t="s">
        <v>12</v>
      </c>
    </row>
    <row r="91" spans="1:4" x14ac:dyDescent="0.25">
      <c r="A91" s="182">
        <v>43496</v>
      </c>
      <c r="B91" s="188">
        <v>83.179254830000005</v>
      </c>
      <c r="C91" s="189">
        <f t="shared" si="2"/>
        <v>80.67416643833333</v>
      </c>
      <c r="D91" s="70" t="s">
        <v>12</v>
      </c>
    </row>
    <row r="92" spans="1:4" x14ac:dyDescent="0.25">
      <c r="A92" s="182">
        <v>43524</v>
      </c>
      <c r="B92" s="188">
        <v>75.532606610000002</v>
      </c>
      <c r="C92" s="189">
        <f t="shared" si="2"/>
        <v>81.363397519166668</v>
      </c>
      <c r="D92" s="70" t="s">
        <v>12</v>
      </c>
    </row>
    <row r="93" spans="1:4" x14ac:dyDescent="0.25">
      <c r="A93" s="182">
        <v>43555</v>
      </c>
      <c r="B93" s="188">
        <v>86.961007609999996</v>
      </c>
      <c r="C93" s="189">
        <f t="shared" si="2"/>
        <v>82.056046461666668</v>
      </c>
      <c r="D93" s="70" t="s">
        <v>12</v>
      </c>
    </row>
    <row r="94" spans="1:4" x14ac:dyDescent="0.25">
      <c r="A94" s="182">
        <v>43585</v>
      </c>
      <c r="B94" s="188">
        <v>87.710699790000007</v>
      </c>
      <c r="C94" s="189">
        <f t="shared" si="2"/>
        <v>83.575350052499999</v>
      </c>
      <c r="D94" s="70" t="s">
        <v>12</v>
      </c>
    </row>
    <row r="95" spans="1:4" x14ac:dyDescent="0.25">
      <c r="A95" s="182">
        <v>43616</v>
      </c>
      <c r="B95" s="188">
        <v>89.929147529999995</v>
      </c>
      <c r="C95" s="189">
        <f t="shared" si="2"/>
        <v>85.04591761750001</v>
      </c>
      <c r="D95" s="70" t="s">
        <v>12</v>
      </c>
    </row>
    <row r="96" spans="1:4" x14ac:dyDescent="0.25">
      <c r="A96" s="182">
        <v>43646</v>
      </c>
      <c r="B96" s="188">
        <v>77.252325069999998</v>
      </c>
      <c r="C96" s="189">
        <f t="shared" si="2"/>
        <v>85.859120779166673</v>
      </c>
      <c r="D96" s="70" t="s">
        <v>12</v>
      </c>
    </row>
    <row r="97" spans="1:4" x14ac:dyDescent="0.25">
      <c r="A97" s="182">
        <v>43677</v>
      </c>
      <c r="B97" s="188">
        <v>90.645896359999995</v>
      </c>
      <c r="C97" s="189">
        <f t="shared" si="2"/>
        <v>87.63579420500001</v>
      </c>
      <c r="D97" s="70" t="s">
        <v>12</v>
      </c>
    </row>
    <row r="98" spans="1:4" x14ac:dyDescent="0.25">
      <c r="A98" s="182">
        <v>43708</v>
      </c>
      <c r="B98" s="188">
        <v>65.188636799999998</v>
      </c>
      <c r="C98" s="189">
        <f t="shared" si="2"/>
        <v>88.550742826666678</v>
      </c>
      <c r="D98" s="70" t="s">
        <v>12</v>
      </c>
    </row>
    <row r="99" spans="1:4" x14ac:dyDescent="0.25">
      <c r="A99" s="182">
        <v>43738</v>
      </c>
      <c r="B99" s="188">
        <v>109.68848063</v>
      </c>
      <c r="C99" s="189">
        <f t="shared" si="2"/>
        <v>90.893896299999994</v>
      </c>
      <c r="D99" s="70" t="s">
        <v>12</v>
      </c>
    </row>
    <row r="100" spans="1:4" x14ac:dyDescent="0.25">
      <c r="A100" s="182">
        <v>43769</v>
      </c>
      <c r="B100" s="188">
        <v>162.32986763</v>
      </c>
      <c r="C100" s="189">
        <f t="shared" si="2"/>
        <v>89.586966601666674</v>
      </c>
      <c r="D100" s="70" t="s">
        <v>12</v>
      </c>
    </row>
    <row r="101" spans="1:4" x14ac:dyDescent="0.25">
      <c r="A101" s="182">
        <v>43799</v>
      </c>
      <c r="B101" s="188">
        <v>131.02689574999999</v>
      </c>
      <c r="C101" s="189">
        <f t="shared" si="2"/>
        <v>93.130454322499986</v>
      </c>
      <c r="D101" s="70" t="s">
        <v>12</v>
      </c>
    </row>
    <row r="102" spans="1:4" x14ac:dyDescent="0.25">
      <c r="A102" s="182">
        <v>43830</v>
      </c>
      <c r="B102" s="188">
        <v>81.143692430000002</v>
      </c>
      <c r="C102" s="189">
        <f t="shared" si="2"/>
        <v>95.049042586666658</v>
      </c>
      <c r="D102" s="70" t="s">
        <v>12</v>
      </c>
    </row>
    <row r="103" spans="1:4" x14ac:dyDescent="0.25">
      <c r="A103" s="182">
        <v>43861</v>
      </c>
      <c r="B103" s="188">
        <v>78.671769130000001</v>
      </c>
      <c r="C103" s="189">
        <f t="shared" si="2"/>
        <v>94.673418778333328</v>
      </c>
      <c r="D103" s="70" t="s">
        <v>12</v>
      </c>
    </row>
    <row r="104" spans="1:4" x14ac:dyDescent="0.25">
      <c r="A104" s="182">
        <v>43890</v>
      </c>
      <c r="B104" s="188">
        <v>73.358935389999999</v>
      </c>
      <c r="C104" s="189">
        <f t="shared" si="2"/>
        <v>94.492279509999989</v>
      </c>
      <c r="D104" s="70" t="s">
        <v>12</v>
      </c>
    </row>
    <row r="105" spans="1:4" x14ac:dyDescent="0.25">
      <c r="A105" s="182">
        <v>43921</v>
      </c>
      <c r="B105" s="188">
        <v>67.795330199999995</v>
      </c>
      <c r="C105" s="189">
        <f t="shared" si="2"/>
        <v>92.895139725833346</v>
      </c>
      <c r="D105" s="70" t="s">
        <v>12</v>
      </c>
    </row>
    <row r="106" spans="1:4" x14ac:dyDescent="0.25">
      <c r="A106" s="182">
        <v>43951</v>
      </c>
      <c r="B106" s="188">
        <v>137.74249609</v>
      </c>
      <c r="C106" s="189">
        <f t="shared" si="2"/>
        <v>97.064456084166679</v>
      </c>
      <c r="D106" s="70" t="s">
        <v>12</v>
      </c>
    </row>
    <row r="107" spans="1:4" x14ac:dyDescent="0.25">
      <c r="A107" s="182">
        <v>43982</v>
      </c>
      <c r="B107" s="188">
        <v>248.51165725999999</v>
      </c>
      <c r="C107" s="189">
        <f t="shared" si="2"/>
        <v>110.27966522833333</v>
      </c>
      <c r="D107" s="70" t="s">
        <v>12</v>
      </c>
    </row>
    <row r="108" spans="1:4" x14ac:dyDescent="0.25">
      <c r="A108" s="182">
        <v>44012</v>
      </c>
      <c r="B108" s="188">
        <v>139.49337392000001</v>
      </c>
      <c r="C108" s="189">
        <f t="shared" si="2"/>
        <v>115.46641929916666</v>
      </c>
      <c r="D108" s="70" t="s">
        <v>12</v>
      </c>
    </row>
    <row r="109" spans="1:4" x14ac:dyDescent="0.25">
      <c r="A109" s="182">
        <v>44043</v>
      </c>
      <c r="B109" s="188">
        <v>142.77931748</v>
      </c>
      <c r="C109" s="189">
        <f t="shared" si="2"/>
        <v>119.81087105916667</v>
      </c>
      <c r="D109" s="70" t="s">
        <v>12</v>
      </c>
    </row>
    <row r="110" spans="1:4" x14ac:dyDescent="0.25">
      <c r="A110" s="182">
        <v>44074</v>
      </c>
      <c r="B110" s="188">
        <v>67.812213670000006</v>
      </c>
      <c r="C110" s="189">
        <f t="shared" si="2"/>
        <v>120.02950246499999</v>
      </c>
      <c r="D110" s="70" t="s">
        <v>12</v>
      </c>
    </row>
    <row r="111" spans="1:4" x14ac:dyDescent="0.25">
      <c r="A111" s="182">
        <v>44104</v>
      </c>
      <c r="B111" s="188">
        <v>96.170147009999994</v>
      </c>
      <c r="C111" s="189">
        <f t="shared" si="2"/>
        <v>118.90297466333332</v>
      </c>
      <c r="D111" s="70" t="s">
        <v>12</v>
      </c>
    </row>
    <row r="112" spans="1:4" x14ac:dyDescent="0.25">
      <c r="A112" s="182">
        <v>44135</v>
      </c>
      <c r="B112" s="188">
        <v>179.12726748</v>
      </c>
      <c r="C112" s="189">
        <f t="shared" si="2"/>
        <v>120.30275798416665</v>
      </c>
      <c r="D112" s="70" t="s">
        <v>12</v>
      </c>
    </row>
    <row r="113" spans="1:4" x14ac:dyDescent="0.25">
      <c r="A113" s="182">
        <v>44165</v>
      </c>
      <c r="B113" s="188">
        <v>179.73332259</v>
      </c>
      <c r="C113" s="189">
        <f t="shared" ref="C113:C144" si="3">AVERAGE(B102:B113)</f>
        <v>124.36162688749999</v>
      </c>
      <c r="D113" s="70" t="s">
        <v>12</v>
      </c>
    </row>
    <row r="114" spans="1:4" x14ac:dyDescent="0.25">
      <c r="A114" s="182">
        <v>44196</v>
      </c>
      <c r="B114" s="188">
        <v>176.57429880000001</v>
      </c>
      <c r="C114" s="189">
        <f t="shared" si="3"/>
        <v>132.31417741833332</v>
      </c>
      <c r="D114" s="70" t="s">
        <v>12</v>
      </c>
    </row>
    <row r="115" spans="1:4" x14ac:dyDescent="0.25">
      <c r="A115" s="182">
        <v>44227</v>
      </c>
      <c r="B115" s="188">
        <v>101.88790903</v>
      </c>
      <c r="C115" s="189">
        <f t="shared" si="3"/>
        <v>134.24885574333334</v>
      </c>
      <c r="D115" s="70" t="s">
        <v>12</v>
      </c>
    </row>
    <row r="116" spans="1:4" x14ac:dyDescent="0.25">
      <c r="A116" s="182">
        <v>44255</v>
      </c>
      <c r="B116" s="188">
        <v>115.70133834000001</v>
      </c>
      <c r="C116" s="189">
        <f t="shared" si="3"/>
        <v>137.77738932249997</v>
      </c>
      <c r="D116" s="70" t="s">
        <v>12</v>
      </c>
    </row>
    <row r="117" spans="1:4" x14ac:dyDescent="0.25">
      <c r="A117" s="182">
        <v>44286</v>
      </c>
      <c r="B117" s="188">
        <v>111.66444949</v>
      </c>
      <c r="C117" s="189">
        <f t="shared" si="3"/>
        <v>141.43314926333332</v>
      </c>
      <c r="D117" s="70" t="s">
        <v>12</v>
      </c>
    </row>
    <row r="118" spans="1:4" x14ac:dyDescent="0.25">
      <c r="A118" s="182">
        <v>44316</v>
      </c>
      <c r="B118" s="188">
        <v>140.12219690000001</v>
      </c>
      <c r="C118" s="189">
        <f t="shared" si="3"/>
        <v>141.63145766416665</v>
      </c>
      <c r="D118" s="70" t="s">
        <v>12</v>
      </c>
    </row>
    <row r="119" spans="1:4" x14ac:dyDescent="0.25">
      <c r="A119" s="182">
        <v>44347</v>
      </c>
      <c r="B119" s="188">
        <v>174.34610735000001</v>
      </c>
      <c r="C119" s="189">
        <f t="shared" si="3"/>
        <v>135.45099517166665</v>
      </c>
      <c r="D119" s="70" t="s">
        <v>12</v>
      </c>
    </row>
    <row r="120" spans="1:4" x14ac:dyDescent="0.25">
      <c r="A120" s="182">
        <v>44377</v>
      </c>
      <c r="B120" s="188">
        <v>191.93810353000001</v>
      </c>
      <c r="C120" s="189">
        <f t="shared" si="3"/>
        <v>139.82138930583332</v>
      </c>
      <c r="D120" s="70" t="s">
        <v>12</v>
      </c>
    </row>
    <row r="121" spans="1:4" x14ac:dyDescent="0.25">
      <c r="A121" s="182">
        <v>44408</v>
      </c>
      <c r="B121" s="188">
        <v>141.23172604999999</v>
      </c>
      <c r="C121" s="189">
        <f t="shared" si="3"/>
        <v>139.69242335333334</v>
      </c>
      <c r="D121" s="70" t="s">
        <v>12</v>
      </c>
    </row>
    <row r="122" spans="1:4" x14ac:dyDescent="0.25">
      <c r="A122" s="182">
        <v>44439</v>
      </c>
      <c r="B122" s="188">
        <v>95.132428849999997</v>
      </c>
      <c r="C122" s="189">
        <f t="shared" si="3"/>
        <v>141.96910795166667</v>
      </c>
      <c r="D122" s="70" t="s">
        <v>12</v>
      </c>
    </row>
    <row r="123" spans="1:4" x14ac:dyDescent="0.25">
      <c r="A123" s="182">
        <v>44469</v>
      </c>
      <c r="B123" s="188">
        <v>113.84509955999999</v>
      </c>
      <c r="C123" s="189">
        <f t="shared" si="3"/>
        <v>143.44202066416668</v>
      </c>
      <c r="D123" s="70" t="s">
        <v>12</v>
      </c>
    </row>
    <row r="124" spans="1:4" x14ac:dyDescent="0.25">
      <c r="A124" s="182">
        <v>44500</v>
      </c>
      <c r="B124" s="188">
        <v>123.38998879</v>
      </c>
      <c r="C124" s="189">
        <f t="shared" si="3"/>
        <v>138.79724744000001</v>
      </c>
      <c r="D124" s="70" t="s">
        <v>12</v>
      </c>
    </row>
    <row r="125" spans="1:4" x14ac:dyDescent="0.25">
      <c r="A125" s="182">
        <v>44530</v>
      </c>
      <c r="B125" s="188">
        <v>130.72925434000001</v>
      </c>
      <c r="C125" s="189">
        <f t="shared" si="3"/>
        <v>134.71357508583333</v>
      </c>
      <c r="D125" s="70" t="s">
        <v>12</v>
      </c>
    </row>
    <row r="126" spans="1:4" x14ac:dyDescent="0.25">
      <c r="A126" s="182">
        <v>44561</v>
      </c>
      <c r="B126" s="188">
        <v>154.52322429</v>
      </c>
      <c r="C126" s="189">
        <f t="shared" si="3"/>
        <v>132.87598554333334</v>
      </c>
      <c r="D126" s="70" t="s">
        <v>12</v>
      </c>
    </row>
    <row r="127" spans="1:4" x14ac:dyDescent="0.25">
      <c r="A127" s="182">
        <v>44592</v>
      </c>
      <c r="B127" s="188">
        <v>131.76667569</v>
      </c>
      <c r="C127" s="189">
        <f t="shared" si="3"/>
        <v>135.36588276500001</v>
      </c>
      <c r="D127" s="70" t="s">
        <v>12</v>
      </c>
    </row>
    <row r="128" spans="1:4" x14ac:dyDescent="0.25">
      <c r="A128" s="182">
        <v>44620</v>
      </c>
      <c r="B128" s="188">
        <v>156.53765548999999</v>
      </c>
      <c r="C128" s="189">
        <f t="shared" si="3"/>
        <v>138.76890919416667</v>
      </c>
      <c r="D128" s="70" t="s">
        <v>12</v>
      </c>
    </row>
    <row r="129" spans="1:4" x14ac:dyDescent="0.25">
      <c r="A129" s="182">
        <v>44651</v>
      </c>
      <c r="B129" s="188">
        <v>183.61547924000001</v>
      </c>
      <c r="C129" s="189">
        <f t="shared" si="3"/>
        <v>144.76482833999998</v>
      </c>
      <c r="D129" s="70" t="s">
        <v>12</v>
      </c>
    </row>
    <row r="130" spans="1:4" x14ac:dyDescent="0.25">
      <c r="A130" s="182">
        <v>44681</v>
      </c>
      <c r="B130" s="188">
        <v>313.46490769000002</v>
      </c>
      <c r="C130" s="189">
        <f t="shared" si="3"/>
        <v>159.21005423916668</v>
      </c>
      <c r="D130" s="70" t="s">
        <v>12</v>
      </c>
    </row>
    <row r="131" spans="1:4" x14ac:dyDescent="0.25">
      <c r="A131" s="182">
        <v>44712</v>
      </c>
      <c r="B131" s="188">
        <v>289.26759353</v>
      </c>
      <c r="C131" s="189">
        <f t="shared" si="3"/>
        <v>168.78684475416665</v>
      </c>
      <c r="D131" s="70" t="s">
        <v>12</v>
      </c>
    </row>
    <row r="132" spans="1:4" x14ac:dyDescent="0.25">
      <c r="A132" s="182">
        <v>44742</v>
      </c>
      <c r="B132" s="188">
        <v>278.00577528000002</v>
      </c>
      <c r="C132" s="189">
        <f t="shared" si="3"/>
        <v>175.95915073333333</v>
      </c>
      <c r="D132" s="70" t="s">
        <v>12</v>
      </c>
    </row>
    <row r="133" spans="1:4" x14ac:dyDescent="0.25">
      <c r="A133" s="182">
        <v>44773</v>
      </c>
      <c r="B133" s="188">
        <v>204.78369273000001</v>
      </c>
      <c r="C133" s="189">
        <f t="shared" si="3"/>
        <v>181.25514795666666</v>
      </c>
      <c r="D133" s="70" t="s">
        <v>12</v>
      </c>
    </row>
    <row r="134" spans="1:4" x14ac:dyDescent="0.25">
      <c r="A134" s="182">
        <v>44804</v>
      </c>
      <c r="B134" s="188">
        <v>186.97210661</v>
      </c>
      <c r="C134" s="189">
        <f t="shared" si="3"/>
        <v>188.90845443666669</v>
      </c>
      <c r="D134" s="70" t="s">
        <v>12</v>
      </c>
    </row>
    <row r="135" spans="1:4" x14ac:dyDescent="0.25">
      <c r="A135" s="182">
        <v>44834</v>
      </c>
      <c r="B135" s="188">
        <v>175.05753891000001</v>
      </c>
      <c r="C135" s="189">
        <f t="shared" si="3"/>
        <v>194.00949104916666</v>
      </c>
      <c r="D135" s="70" t="s">
        <v>12</v>
      </c>
    </row>
    <row r="136" spans="1:4" x14ac:dyDescent="0.25">
      <c r="A136" s="182">
        <v>44865</v>
      </c>
      <c r="B136" s="188">
        <v>190.98513964</v>
      </c>
      <c r="C136" s="189">
        <f t="shared" si="3"/>
        <v>199.64242028666669</v>
      </c>
      <c r="D136" s="70" t="s">
        <v>12</v>
      </c>
    </row>
    <row r="137" spans="1:4" x14ac:dyDescent="0.25">
      <c r="A137" s="182">
        <v>44895</v>
      </c>
      <c r="B137" s="188">
        <v>262.12729407</v>
      </c>
      <c r="C137" s="189">
        <f t="shared" si="3"/>
        <v>210.59225693083337</v>
      </c>
      <c r="D137" s="70" t="s">
        <v>12</v>
      </c>
    </row>
    <row r="138" spans="1:4" x14ac:dyDescent="0.25">
      <c r="A138" s="182">
        <v>44926</v>
      </c>
      <c r="B138" s="188">
        <v>289.90405622999998</v>
      </c>
      <c r="C138" s="189">
        <f t="shared" si="3"/>
        <v>221.87399292583336</v>
      </c>
      <c r="D138" s="70" t="s">
        <v>12</v>
      </c>
    </row>
    <row r="139" spans="1:4" x14ac:dyDescent="0.25">
      <c r="A139" s="182">
        <v>44957</v>
      </c>
      <c r="B139" s="188">
        <v>128.51899162999999</v>
      </c>
      <c r="C139" s="189">
        <f t="shared" si="3"/>
        <v>221.60335258750001</v>
      </c>
      <c r="D139" s="70" t="s">
        <v>12</v>
      </c>
    </row>
    <row r="140" spans="1:4" x14ac:dyDescent="0.25">
      <c r="A140" s="182">
        <v>44985</v>
      </c>
      <c r="B140" s="188">
        <v>271.15098355999999</v>
      </c>
      <c r="C140" s="189">
        <f t="shared" si="3"/>
        <v>231.15446326000003</v>
      </c>
      <c r="D140" s="70" t="s">
        <v>12</v>
      </c>
    </row>
    <row r="141" spans="1:4" x14ac:dyDescent="0.25">
      <c r="A141" s="182">
        <v>45016</v>
      </c>
      <c r="B141" s="188">
        <v>215.41629576</v>
      </c>
      <c r="C141" s="189">
        <f t="shared" si="3"/>
        <v>233.80453130333333</v>
      </c>
      <c r="D141" s="70" t="s">
        <v>12</v>
      </c>
    </row>
    <row r="142" spans="1:4" x14ac:dyDescent="0.25">
      <c r="A142" s="182">
        <v>45046</v>
      </c>
      <c r="B142" s="188">
        <v>278.99061841999998</v>
      </c>
      <c r="C142" s="189">
        <f t="shared" si="3"/>
        <v>230.93167386416667</v>
      </c>
      <c r="D142" s="70" t="s">
        <v>12</v>
      </c>
    </row>
    <row r="143" spans="1:4" x14ac:dyDescent="0.25">
      <c r="A143" s="182">
        <v>45077</v>
      </c>
      <c r="B143" s="188">
        <v>422.37139549</v>
      </c>
      <c r="C143" s="189">
        <f t="shared" si="3"/>
        <v>242.02365736083334</v>
      </c>
      <c r="D143" s="70" t="s">
        <v>12</v>
      </c>
    </row>
    <row r="144" spans="1:4" x14ac:dyDescent="0.25">
      <c r="A144" s="182">
        <v>45107</v>
      </c>
      <c r="B144" s="188">
        <v>326.47910517000003</v>
      </c>
      <c r="C144" s="189">
        <f t="shared" si="3"/>
        <v>246.0631015183333</v>
      </c>
      <c r="D144" s="70" t="s">
        <v>12</v>
      </c>
    </row>
    <row r="145" spans="1:4" x14ac:dyDescent="0.25">
      <c r="A145" s="182">
        <v>45138</v>
      </c>
      <c r="B145" s="188">
        <v>169.11345675999999</v>
      </c>
      <c r="C145" s="189">
        <f t="shared" ref="C145:C176" si="4">AVERAGE(B134:B145)</f>
        <v>243.09058185416666</v>
      </c>
      <c r="D145" s="70" t="s">
        <v>12</v>
      </c>
    </row>
    <row r="146" spans="1:4" x14ac:dyDescent="0.25">
      <c r="A146" s="182">
        <v>45169</v>
      </c>
      <c r="B146" s="188">
        <v>164.96422595000001</v>
      </c>
      <c r="C146" s="189">
        <f t="shared" si="4"/>
        <v>241.25659179916667</v>
      </c>
      <c r="D146" s="70" t="s">
        <v>12</v>
      </c>
    </row>
    <row r="147" spans="1:4" x14ac:dyDescent="0.25">
      <c r="A147" s="182">
        <v>45199</v>
      </c>
      <c r="B147" s="188">
        <v>159.91151289999999</v>
      </c>
      <c r="C147" s="189">
        <f t="shared" si="4"/>
        <v>239.99442296500001</v>
      </c>
      <c r="D147" s="70" t="s">
        <v>12</v>
      </c>
    </row>
    <row r="148" spans="1:4" x14ac:dyDescent="0.25">
      <c r="A148" s="182">
        <v>45230</v>
      </c>
      <c r="B148" s="188">
        <v>179.89041850000001</v>
      </c>
      <c r="C148" s="189">
        <f t="shared" si="4"/>
        <v>239.06986287000004</v>
      </c>
      <c r="D148" s="70" t="s">
        <v>12</v>
      </c>
    </row>
    <row r="149" spans="1:4" x14ac:dyDescent="0.25">
      <c r="A149" s="182">
        <v>45260</v>
      </c>
      <c r="B149" s="188">
        <v>193.07727478000001</v>
      </c>
      <c r="C149" s="189">
        <f t="shared" si="4"/>
        <v>233.31569459583341</v>
      </c>
      <c r="D149" s="70" t="s">
        <v>12</v>
      </c>
    </row>
    <row r="150" spans="1:4" x14ac:dyDescent="0.25">
      <c r="A150" s="182">
        <v>45291</v>
      </c>
      <c r="B150" s="188">
        <v>192.81126725999999</v>
      </c>
      <c r="C150" s="189">
        <f t="shared" si="4"/>
        <v>225.22462884833337</v>
      </c>
      <c r="D150" s="70" t="s">
        <v>12</v>
      </c>
    </row>
    <row r="151" spans="1:4" x14ac:dyDescent="0.25">
      <c r="A151" s="182">
        <v>45351</v>
      </c>
      <c r="B151" s="188">
        <v>174.79512217999999</v>
      </c>
      <c r="C151" s="189">
        <f t="shared" si="4"/>
        <v>229.08097306083332</v>
      </c>
      <c r="D151" s="70" t="s">
        <v>12</v>
      </c>
    </row>
    <row r="152" spans="1:4" x14ac:dyDescent="0.25">
      <c r="A152" s="182">
        <v>45382</v>
      </c>
      <c r="B152" s="188">
        <v>191.57403514999999</v>
      </c>
      <c r="C152" s="189">
        <f t="shared" si="4"/>
        <v>222.4495606933333</v>
      </c>
      <c r="D152" s="70" t="s">
        <v>12</v>
      </c>
    </row>
    <row r="153" spans="1:4" x14ac:dyDescent="0.25">
      <c r="A153" s="182">
        <v>45412</v>
      </c>
      <c r="B153" s="188">
        <v>190.27357985</v>
      </c>
      <c r="C153" s="189">
        <f t="shared" si="4"/>
        <v>220.35433436749994</v>
      </c>
      <c r="D153" s="70" t="s">
        <v>12</v>
      </c>
    </row>
    <row r="154" spans="1:4" x14ac:dyDescent="0.25">
      <c r="A154" s="182">
        <v>45443</v>
      </c>
      <c r="B154" s="188">
        <v>212.38850621</v>
      </c>
      <c r="C154" s="189">
        <f t="shared" si="4"/>
        <v>214.80415834999997</v>
      </c>
      <c r="D154" s="70" t="s">
        <v>12</v>
      </c>
    </row>
    <row r="155" spans="1:4" x14ac:dyDescent="0.25">
      <c r="A155" s="182">
        <v>45473</v>
      </c>
      <c r="B155" s="188">
        <v>208.29371739000001</v>
      </c>
      <c r="C155" s="189">
        <f t="shared" si="4"/>
        <v>196.96435184166668</v>
      </c>
      <c r="D155" s="70" t="s">
        <v>12</v>
      </c>
    </row>
    <row r="156" spans="1:4" x14ac:dyDescent="0.25">
      <c r="A156" s="182">
        <v>45504</v>
      </c>
      <c r="B156" s="188">
        <v>228.63333503000001</v>
      </c>
      <c r="C156" s="189">
        <f t="shared" si="4"/>
        <v>188.81053766333332</v>
      </c>
      <c r="D156" s="70" t="s">
        <v>12</v>
      </c>
    </row>
    <row r="157" spans="1:4" x14ac:dyDescent="0.25">
      <c r="A157" s="182">
        <v>45535</v>
      </c>
      <c r="B157" s="188">
        <v>180.11309700999999</v>
      </c>
      <c r="C157" s="189">
        <f t="shared" si="4"/>
        <v>189.72717435083334</v>
      </c>
      <c r="D157" s="70" t="s">
        <v>12</v>
      </c>
    </row>
    <row r="158" spans="1:4" x14ac:dyDescent="0.25">
      <c r="A158" s="182">
        <v>45565</v>
      </c>
      <c r="B158" s="188">
        <v>208.87805334000001</v>
      </c>
      <c r="C158" s="189">
        <f t="shared" si="4"/>
        <v>193.38665996666666</v>
      </c>
      <c r="D158" s="70" t="s">
        <v>12</v>
      </c>
    </row>
    <row r="159" spans="1:4" x14ac:dyDescent="0.25">
      <c r="A159" s="182">
        <v>45596</v>
      </c>
      <c r="B159" s="188">
        <v>224.69137021</v>
      </c>
      <c r="C159" s="189">
        <f t="shared" si="4"/>
        <v>198.7849814091667</v>
      </c>
      <c r="D159" s="70" t="s">
        <v>12</v>
      </c>
    </row>
    <row r="160" spans="1:4" x14ac:dyDescent="0.25">
      <c r="A160" s="182">
        <v>45626</v>
      </c>
      <c r="B160" s="188">
        <v>202.63273439</v>
      </c>
      <c r="C160" s="189">
        <f t="shared" si="4"/>
        <v>200.68017440000003</v>
      </c>
      <c r="D160" s="70" t="s">
        <v>12</v>
      </c>
    </row>
    <row r="161" spans="1:4" x14ac:dyDescent="0.25">
      <c r="A161" s="182">
        <v>45657</v>
      </c>
      <c r="B161" s="188">
        <v>220.69805952999999</v>
      </c>
      <c r="C161" s="189">
        <f t="shared" si="4"/>
        <v>202.98190646250001</v>
      </c>
      <c r="D161" s="70" t="s">
        <v>12</v>
      </c>
    </row>
    <row r="162" spans="1:4" x14ac:dyDescent="0.25">
      <c r="A162" s="182">
        <v>45688</v>
      </c>
      <c r="B162" s="188">
        <v>269.88090541000003</v>
      </c>
      <c r="C162" s="189">
        <f t="shared" si="4"/>
        <v>209.40437630833335</v>
      </c>
      <c r="D162" s="70" t="s">
        <v>12</v>
      </c>
    </row>
    <row r="163" spans="1:4" x14ac:dyDescent="0.25">
      <c r="A163" s="182">
        <v>45716</v>
      </c>
      <c r="B163" s="188">
        <v>275.49356889000001</v>
      </c>
      <c r="C163" s="189">
        <f t="shared" si="4"/>
        <v>217.79591353416671</v>
      </c>
      <c r="D163" s="70" t="s">
        <v>12</v>
      </c>
    </row>
    <row r="164" spans="1:4" x14ac:dyDescent="0.25">
      <c r="A164" s="182">
        <v>45747</v>
      </c>
      <c r="B164" s="188">
        <v>440.99441967000001</v>
      </c>
      <c r="C164" s="189">
        <f t="shared" si="4"/>
        <v>238.58094557749999</v>
      </c>
      <c r="D164" s="70" t="s">
        <v>12</v>
      </c>
    </row>
    <row r="165" spans="1:4" x14ac:dyDescent="0.25">
      <c r="A165" s="182">
        <v>45777</v>
      </c>
      <c r="B165" s="188">
        <v>584.70863340999995</v>
      </c>
      <c r="C165" s="189">
        <f t="shared" si="4"/>
        <v>271.45053337416664</v>
      </c>
      <c r="D165" s="70" t="s">
        <v>12</v>
      </c>
    </row>
    <row r="166" spans="1:4" x14ac:dyDescent="0.25">
      <c r="A166" s="182">
        <v>45808</v>
      </c>
      <c r="B166" s="188">
        <v>651.14445674000001</v>
      </c>
      <c r="C166" s="189">
        <f t="shared" si="4"/>
        <v>308.01352925166663</v>
      </c>
      <c r="D166" s="70" t="s">
        <v>12</v>
      </c>
    </row>
    <row r="167" spans="1:4" x14ac:dyDescent="0.25">
      <c r="A167" s="182">
        <v>45838</v>
      </c>
      <c r="B167" s="188">
        <v>832.70486903999995</v>
      </c>
      <c r="C167" s="189">
        <f t="shared" si="4"/>
        <v>360.0477918891666</v>
      </c>
      <c r="D167" s="70" t="s">
        <v>12</v>
      </c>
    </row>
    <row r="168" spans="1:4" x14ac:dyDescent="0.25">
      <c r="A168" s="182">
        <v>45869</v>
      </c>
      <c r="B168" s="188">
        <v>323.06746545999999</v>
      </c>
      <c r="C168" s="189">
        <f t="shared" si="4"/>
        <v>367.91730275833334</v>
      </c>
      <c r="D168" s="70" t="s">
        <v>12</v>
      </c>
    </row>
    <row r="169" spans="1:4" x14ac:dyDescent="0.25">
      <c r="A169" s="182">
        <v>45900</v>
      </c>
      <c r="B169" s="188">
        <v>251.56757564</v>
      </c>
      <c r="C169" s="189">
        <f t="shared" si="4"/>
        <v>373.87184264416663</v>
      </c>
      <c r="D169" s="70" t="s">
        <v>12</v>
      </c>
    </row>
    <row r="170" spans="1:4" x14ac:dyDescent="0.25">
      <c r="A170" s="182">
        <v>45930</v>
      </c>
      <c r="B170" s="188">
        <v>306.37076393000001</v>
      </c>
      <c r="C170" s="189">
        <f t="shared" si="4"/>
        <v>381.99623519333323</v>
      </c>
      <c r="D170" s="70" t="s">
        <v>12</v>
      </c>
    </row>
    <row r="171" spans="1:4" x14ac:dyDescent="0.25">
      <c r="A171" s="182">
        <v>45961</v>
      </c>
      <c r="B171" s="188">
        <v>320.49897258999999</v>
      </c>
      <c r="C171" s="189">
        <f t="shared" si="4"/>
        <v>389.98020205833336</v>
      </c>
      <c r="D171" s="70" t="s">
        <v>12</v>
      </c>
    </row>
    <row r="172" spans="1:4" x14ac:dyDescent="0.25">
      <c r="A172" s="182">
        <v>45991</v>
      </c>
      <c r="B172" s="188">
        <v>291.94455780999999</v>
      </c>
      <c r="C172" s="189">
        <f t="shared" si="4"/>
        <v>397.42285400999998</v>
      </c>
      <c r="D172" s="70" t="s">
        <v>12</v>
      </c>
    </row>
    <row r="173" spans="1:4" x14ac:dyDescent="0.25">
      <c r="A173" s="182">
        <v>46022</v>
      </c>
      <c r="B173" s="188">
        <v>319.06077777000002</v>
      </c>
      <c r="C173" s="189">
        <f t="shared" si="4"/>
        <v>405.61974719666665</v>
      </c>
      <c r="D173" s="70" t="s">
        <v>12</v>
      </c>
    </row>
    <row r="174" spans="1:4" x14ac:dyDescent="0.25">
      <c r="A174" s="182">
        <v>46053</v>
      </c>
      <c r="B174" s="188">
        <v>293.20435858000002</v>
      </c>
      <c r="C174" s="189">
        <f t="shared" si="4"/>
        <v>407.56336829416665</v>
      </c>
      <c r="D174" s="70" t="s">
        <v>12</v>
      </c>
    </row>
    <row r="175" spans="1:4" x14ac:dyDescent="0.25">
      <c r="A175" s="182">
        <v>46081</v>
      </c>
      <c r="B175" s="188">
        <v>283.00415124</v>
      </c>
      <c r="C175" s="189">
        <f t="shared" si="4"/>
        <v>408.18925015666673</v>
      </c>
      <c r="D175" s="70" t="s">
        <v>12</v>
      </c>
    </row>
    <row r="176" spans="1:4" x14ac:dyDescent="0.25">
      <c r="A176" s="182">
        <v>46112</v>
      </c>
      <c r="B176" s="188">
        <v>308.26371452000001</v>
      </c>
      <c r="C176" s="189">
        <f t="shared" si="4"/>
        <v>397.12835806083331</v>
      </c>
      <c r="D176" s="70" t="s">
        <v>12</v>
      </c>
    </row>
    <row r="177" spans="1:4" x14ac:dyDescent="0.25">
      <c r="A177" s="182">
        <v>46142</v>
      </c>
      <c r="B177" s="188">
        <v>340.44144046999997</v>
      </c>
      <c r="C177" s="189">
        <f t="shared" ref="C177:C208" si="5">AVERAGE(B166:B177)</f>
        <v>376.77275864916669</v>
      </c>
      <c r="D177" s="70" t="s">
        <v>12</v>
      </c>
    </row>
    <row r="178" spans="1:4" x14ac:dyDescent="0.25">
      <c r="A178" s="182">
        <v>46173</v>
      </c>
      <c r="B178" s="188">
        <v>329.29342684</v>
      </c>
      <c r="C178" s="189">
        <f t="shared" si="5"/>
        <v>349.95183949083338</v>
      </c>
      <c r="D178" s="70" t="s">
        <v>12</v>
      </c>
    </row>
    <row r="179" spans="1:4" x14ac:dyDescent="0.25">
      <c r="A179" s="182">
        <v>46203</v>
      </c>
      <c r="B179" s="188">
        <v>316.59368275999998</v>
      </c>
      <c r="C179" s="189">
        <f t="shared" si="5"/>
        <v>306.94257396749998</v>
      </c>
      <c r="D179" s="70" t="s">
        <v>12</v>
      </c>
    </row>
    <row r="180" spans="1:4" x14ac:dyDescent="0.25">
      <c r="A180" s="182">
        <v>46234</v>
      </c>
      <c r="B180" s="188">
        <v>370.46249519000003</v>
      </c>
      <c r="C180" s="189">
        <f t="shared" si="5"/>
        <v>310.89215977833334</v>
      </c>
      <c r="D180" s="70" t="s">
        <v>12</v>
      </c>
    </row>
    <row r="181" spans="1:4" x14ac:dyDescent="0.25">
      <c r="A181" s="182">
        <v>46265</v>
      </c>
      <c r="B181" s="188">
        <v>288.09120712999999</v>
      </c>
      <c r="C181" s="189">
        <f t="shared" si="5"/>
        <v>313.93579573583332</v>
      </c>
      <c r="D181" s="70" t="s">
        <v>12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194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8" customWidth="1"/>
    <col min="4" max="4" width="16" customWidth="1"/>
    <col min="5" max="5" width="11" customWidth="1"/>
    <col min="6" max="6" width="14" customWidth="1"/>
    <col min="7" max="7" width="16" customWidth="1"/>
    <col min="8" max="8" width="18" customWidth="1"/>
    <col min="9" max="9" width="13" customWidth="1"/>
  </cols>
  <sheetData>
    <row r="1" spans="1:12" ht="16.5" customHeight="1" x14ac:dyDescent="0.25">
      <c r="A1" s="65" t="s">
        <v>1668</v>
      </c>
      <c r="L1" s="16" t="s">
        <v>158</v>
      </c>
    </row>
    <row r="2" spans="1:12" x14ac:dyDescent="0.25">
      <c r="A2" s="67" t="s">
        <v>1669</v>
      </c>
      <c r="L2" s="18" t="s">
        <v>159</v>
      </c>
    </row>
    <row r="3" spans="1:12" x14ac:dyDescent="0.25">
      <c r="A3" s="67" t="s">
        <v>1670</v>
      </c>
      <c r="L3" s="21" t="s">
        <v>1671</v>
      </c>
    </row>
    <row r="5" spans="1:12" ht="55.5" customHeight="1" x14ac:dyDescent="0.25">
      <c r="A5" s="69" t="s">
        <v>1641</v>
      </c>
      <c r="B5" s="69" t="s">
        <v>227</v>
      </c>
      <c r="C5" s="69" t="s">
        <v>535</v>
      </c>
      <c r="D5" s="69" t="s">
        <v>1672</v>
      </c>
      <c r="E5" s="69" t="s">
        <v>226</v>
      </c>
      <c r="F5" s="69" t="s">
        <v>1673</v>
      </c>
      <c r="G5" s="69" t="s">
        <v>1674</v>
      </c>
      <c r="H5" s="69" t="s">
        <v>1675</v>
      </c>
      <c r="I5" s="69" t="s">
        <v>1676</v>
      </c>
      <c r="J5" s="69" t="s">
        <v>1677</v>
      </c>
    </row>
    <row r="6" spans="1:12" x14ac:dyDescent="0.25">
      <c r="A6" s="187">
        <v>40543</v>
      </c>
      <c r="B6" s="70">
        <f t="shared" ref="B6:B37" si="0">YEAR(A6)</f>
        <v>2010</v>
      </c>
      <c r="C6" s="70">
        <f t="shared" ref="C6:C37" si="1">MONTH(A6)</f>
        <v>12</v>
      </c>
      <c r="D6" s="188">
        <v>8091.9139999999998</v>
      </c>
      <c r="E6" s="70" t="str">
        <f t="shared" ref="E6:E37" si="2">B6&amp;"Q"&amp;ROUNDUP(C6/3,0)</f>
        <v>2010Q4</v>
      </c>
      <c r="F6" s="70" t="str">
        <f>IF(COUNTIF('Slika 37 · Indeks cijena (defla'!$A$5:$A$102,E6)&gt;0,E6,'Slika 37 · Indeks cijena (defla'!$A$102)</f>
        <v>2010Q4</v>
      </c>
      <c r="G6" s="91">
        <f>INDEX('Slika 37 · Indeks cijena (defla'!$D$5:$D$102,MATCH(F6,'Slika 37 · Indeks cijena (defla'!$A$5:$A$102,0))</f>
        <v>109.77008231620779</v>
      </c>
      <c r="H6" s="189">
        <f t="shared" ref="H6:H37" si="3">D6/G6*100</f>
        <v>7371.6934790028945</v>
      </c>
    </row>
    <row r="7" spans="1:12" x14ac:dyDescent="0.25">
      <c r="A7" s="187">
        <v>40574</v>
      </c>
      <c r="B7" s="70">
        <f t="shared" si="0"/>
        <v>2011</v>
      </c>
      <c r="C7" s="70">
        <f t="shared" si="1"/>
        <v>1</v>
      </c>
      <c r="D7" s="188">
        <v>7964.15</v>
      </c>
      <c r="E7" s="70" t="str">
        <f t="shared" si="2"/>
        <v>2011Q1</v>
      </c>
      <c r="F7" s="70" t="str">
        <f>IF(COUNTIF('Slika 37 · Indeks cijena (defla'!$A$5:$A$102,E7)&gt;0,E7,'Slika 37 · Indeks cijena (defla'!$A$102)</f>
        <v>2011Q1</v>
      </c>
      <c r="G7" s="91">
        <f>INDEX('Slika 37 · Indeks cijena (defla'!$D$5:$D$102,MATCH(F7,'Slika 37 · Indeks cijena (defla'!$A$5:$A$102,0))</f>
        <v>108.81634970195857</v>
      </c>
      <c r="H7" s="189">
        <f t="shared" si="3"/>
        <v>7318.8909771494136</v>
      </c>
    </row>
    <row r="8" spans="1:12" x14ac:dyDescent="0.25">
      <c r="A8" s="187">
        <v>40602</v>
      </c>
      <c r="B8" s="70">
        <f t="shared" si="0"/>
        <v>2011</v>
      </c>
      <c r="C8" s="70">
        <f t="shared" si="1"/>
        <v>2</v>
      </c>
      <c r="D8" s="188">
        <v>8009.5140000000001</v>
      </c>
      <c r="E8" s="70" t="str">
        <f t="shared" si="2"/>
        <v>2011Q1</v>
      </c>
      <c r="F8" s="70" t="str">
        <f>IF(COUNTIF('Slika 37 · Indeks cijena (defla'!$A$5:$A$102,E8)&gt;0,E8,'Slika 37 · Indeks cijena (defla'!$A$102)</f>
        <v>2011Q1</v>
      </c>
      <c r="G8" s="91">
        <f>INDEX('Slika 37 · Indeks cijena (defla'!$D$5:$D$102,MATCH(F8,'Slika 37 · Indeks cijena (defla'!$A$5:$A$102,0))</f>
        <v>108.81634970195857</v>
      </c>
      <c r="H8" s="189">
        <f t="shared" si="3"/>
        <v>7360.5795654215353</v>
      </c>
    </row>
    <row r="9" spans="1:12" x14ac:dyDescent="0.25">
      <c r="A9" s="187">
        <v>40633</v>
      </c>
      <c r="B9" s="70">
        <f t="shared" si="0"/>
        <v>2011</v>
      </c>
      <c r="C9" s="70">
        <f t="shared" si="1"/>
        <v>3</v>
      </c>
      <c r="D9" s="188">
        <v>7943.69</v>
      </c>
      <c r="E9" s="70" t="str">
        <f t="shared" si="2"/>
        <v>2011Q1</v>
      </c>
      <c r="F9" s="70" t="str">
        <f>IF(COUNTIF('Slika 37 · Indeks cijena (defla'!$A$5:$A$102,E9)&gt;0,E9,'Slika 37 · Indeks cijena (defla'!$A$102)</f>
        <v>2011Q1</v>
      </c>
      <c r="G9" s="91">
        <f>INDEX('Slika 37 · Indeks cijena (defla'!$D$5:$D$102,MATCH(F9,'Slika 37 · Indeks cijena (defla'!$A$5:$A$102,0))</f>
        <v>108.81634970195857</v>
      </c>
      <c r="H9" s="189">
        <f t="shared" si="3"/>
        <v>7300.0886555717852</v>
      </c>
    </row>
    <row r="10" spans="1:12" x14ac:dyDescent="0.25">
      <c r="A10" s="187">
        <v>40663</v>
      </c>
      <c r="B10" s="70">
        <f t="shared" si="0"/>
        <v>2011</v>
      </c>
      <c r="C10" s="70">
        <f t="shared" si="1"/>
        <v>4</v>
      </c>
      <c r="D10" s="188">
        <v>7936.768</v>
      </c>
      <c r="E10" s="70" t="str">
        <f t="shared" si="2"/>
        <v>2011Q2</v>
      </c>
      <c r="F10" s="70" t="str">
        <f>IF(COUNTIF('Slika 37 · Indeks cijena (defla'!$A$5:$A$102,E10)&gt;0,E10,'Slika 37 · Indeks cijena (defla'!$A$102)</f>
        <v>2011Q2</v>
      </c>
      <c r="G10" s="91">
        <f>INDEX('Slika 37 · Indeks cijena (defla'!$D$5:$D$102,MATCH(F10,'Slika 37 · Indeks cijena (defla'!$A$5:$A$102,0))</f>
        <v>110.40590405904061</v>
      </c>
      <c r="H10" s="189">
        <f t="shared" si="3"/>
        <v>7188.7170053475929</v>
      </c>
    </row>
    <row r="11" spans="1:12" x14ac:dyDescent="0.25">
      <c r="A11" s="187">
        <v>40694</v>
      </c>
      <c r="B11" s="70">
        <f t="shared" si="0"/>
        <v>2011</v>
      </c>
      <c r="C11" s="70">
        <f t="shared" si="1"/>
        <v>5</v>
      </c>
      <c r="D11" s="188">
        <v>8216.5920000000006</v>
      </c>
      <c r="E11" s="70" t="str">
        <f t="shared" si="2"/>
        <v>2011Q2</v>
      </c>
      <c r="F11" s="70" t="str">
        <f>IF(COUNTIF('Slika 37 · Indeks cijena (defla'!$A$5:$A$102,E11)&gt;0,E11,'Slika 37 · Indeks cijena (defla'!$A$102)</f>
        <v>2011Q2</v>
      </c>
      <c r="G11" s="91">
        <f>INDEX('Slika 37 · Indeks cijena (defla'!$D$5:$D$102,MATCH(F11,'Slika 37 · Indeks cijena (defla'!$A$5:$A$102,0))</f>
        <v>110.40590405904061</v>
      </c>
      <c r="H11" s="189">
        <f t="shared" si="3"/>
        <v>7442.1672192513352</v>
      </c>
    </row>
    <row r="12" spans="1:12" x14ac:dyDescent="0.25">
      <c r="A12" s="187">
        <v>40724</v>
      </c>
      <c r="B12" s="70">
        <f t="shared" si="0"/>
        <v>2011</v>
      </c>
      <c r="C12" s="70">
        <f t="shared" si="1"/>
        <v>6</v>
      </c>
      <c r="D12" s="188">
        <v>8227.1579999999994</v>
      </c>
      <c r="E12" s="70" t="str">
        <f t="shared" si="2"/>
        <v>2011Q2</v>
      </c>
      <c r="F12" s="70" t="str">
        <f>IF(COUNTIF('Slika 37 · Indeks cijena (defla'!$A$5:$A$102,E12)&gt;0,E12,'Slika 37 · Indeks cijena (defla'!$A$102)</f>
        <v>2011Q2</v>
      </c>
      <c r="G12" s="91">
        <f>INDEX('Slika 37 · Indeks cijena (defla'!$D$5:$D$102,MATCH(F12,'Slika 37 · Indeks cijena (defla'!$A$5:$A$102,0))</f>
        <v>110.40590405904061</v>
      </c>
      <c r="H12" s="189">
        <f t="shared" si="3"/>
        <v>7451.7373596256657</v>
      </c>
    </row>
    <row r="13" spans="1:12" x14ac:dyDescent="0.25">
      <c r="A13" s="187">
        <v>40755</v>
      </c>
      <c r="B13" s="70">
        <f t="shared" si="0"/>
        <v>2011</v>
      </c>
      <c r="C13" s="70">
        <f t="shared" si="1"/>
        <v>7</v>
      </c>
      <c r="D13" s="188">
        <v>8490.1769999999997</v>
      </c>
      <c r="E13" s="70" t="str">
        <f t="shared" si="2"/>
        <v>2011Q3</v>
      </c>
      <c r="F13" s="70" t="str">
        <f>IF(COUNTIF('Slika 37 · Indeks cijena (defla'!$A$5:$A$102,E13)&gt;0,E13,'Slika 37 · Indeks cijena (defla'!$A$102)</f>
        <v>2011Q3</v>
      </c>
      <c r="G13" s="91">
        <f>INDEX('Slika 37 · Indeks cijena (defla'!$D$5:$D$102,MATCH(F13,'Slika 37 · Indeks cijena (defla'!$A$5:$A$102,0))</f>
        <v>111.22338915696849</v>
      </c>
      <c r="H13" s="189">
        <f t="shared" si="3"/>
        <v>7633.4456847182519</v>
      </c>
    </row>
    <row r="14" spans="1:12" x14ac:dyDescent="0.25">
      <c r="A14" s="187">
        <v>40786</v>
      </c>
      <c r="B14" s="70">
        <f t="shared" si="0"/>
        <v>2011</v>
      </c>
      <c r="C14" s="70">
        <f t="shared" si="1"/>
        <v>8</v>
      </c>
      <c r="D14" s="188">
        <v>8408.4689999999991</v>
      </c>
      <c r="E14" s="70" t="str">
        <f t="shared" si="2"/>
        <v>2011Q3</v>
      </c>
      <c r="F14" s="70" t="str">
        <f>IF(COUNTIF('Slika 37 · Indeks cijena (defla'!$A$5:$A$102,E14)&gt;0,E14,'Slika 37 · Indeks cijena (defla'!$A$102)</f>
        <v>2011Q3</v>
      </c>
      <c r="G14" s="91">
        <f>INDEX('Slika 37 · Indeks cijena (defla'!$D$5:$D$102,MATCH(F14,'Slika 37 · Indeks cijena (defla'!$A$5:$A$102,0))</f>
        <v>111.22338915696849</v>
      </c>
      <c r="H14" s="189">
        <f t="shared" si="3"/>
        <v>7559.982719222131</v>
      </c>
    </row>
    <row r="15" spans="1:12" x14ac:dyDescent="0.25">
      <c r="A15" s="187">
        <v>40816</v>
      </c>
      <c r="B15" s="70">
        <f t="shared" si="0"/>
        <v>2011</v>
      </c>
      <c r="C15" s="70">
        <f t="shared" si="1"/>
        <v>9</v>
      </c>
      <c r="D15" s="188">
        <v>8332.2340000000004</v>
      </c>
      <c r="E15" s="70" t="str">
        <f t="shared" si="2"/>
        <v>2011Q3</v>
      </c>
      <c r="F15" s="70" t="str">
        <f>IF(COUNTIF('Slika 37 · Indeks cijena (defla'!$A$5:$A$102,E15)&gt;0,E15,'Slika 37 · Indeks cijena (defla'!$A$102)</f>
        <v>2011Q3</v>
      </c>
      <c r="G15" s="91">
        <f>INDEX('Slika 37 · Indeks cijena (defla'!$D$5:$D$102,MATCH(F15,'Slika 37 · Indeks cijena (defla'!$A$5:$A$102,0))</f>
        <v>111.22338915696849</v>
      </c>
      <c r="H15" s="189">
        <f t="shared" si="3"/>
        <v>7491.4404813189067</v>
      </c>
    </row>
    <row r="16" spans="1:12" x14ac:dyDescent="0.25">
      <c r="A16" s="187">
        <v>40847</v>
      </c>
      <c r="B16" s="70">
        <f t="shared" si="0"/>
        <v>2011</v>
      </c>
      <c r="C16" s="70">
        <f t="shared" si="1"/>
        <v>10</v>
      </c>
      <c r="D16" s="188">
        <v>8318.3439999999991</v>
      </c>
      <c r="E16" s="70" t="str">
        <f t="shared" si="2"/>
        <v>2011Q4</v>
      </c>
      <c r="F16" s="70" t="str">
        <f>IF(COUNTIF('Slika 37 · Indeks cijena (defla'!$A$5:$A$102,E16)&gt;0,E16,'Slika 37 · Indeks cijena (defla'!$A$102)</f>
        <v>2011Q4</v>
      </c>
      <c r="G16" s="91">
        <f>INDEX('Slika 37 · Indeks cijena (defla'!$D$5:$D$102,MATCH(F16,'Slika 37 · Indeks cijena (defla'!$A$5:$A$102,0))</f>
        <v>111.85921089980131</v>
      </c>
      <c r="H16" s="189">
        <f t="shared" si="3"/>
        <v>7436.4408018676404</v>
      </c>
    </row>
    <row r="17" spans="1:10" x14ac:dyDescent="0.25">
      <c r="A17" s="187">
        <v>40877</v>
      </c>
      <c r="B17" s="70">
        <f t="shared" si="0"/>
        <v>2011</v>
      </c>
      <c r="C17" s="70">
        <f t="shared" si="1"/>
        <v>11</v>
      </c>
      <c r="D17" s="188">
        <v>8308.82</v>
      </c>
      <c r="E17" s="70" t="str">
        <f t="shared" si="2"/>
        <v>2011Q4</v>
      </c>
      <c r="F17" s="70" t="str">
        <f>IF(COUNTIF('Slika 37 · Indeks cijena (defla'!$A$5:$A$102,E17)&gt;0,E17,'Slika 37 · Indeks cijena (defla'!$A$102)</f>
        <v>2011Q4</v>
      </c>
      <c r="G17" s="91">
        <f>INDEX('Slika 37 · Indeks cijena (defla'!$D$5:$D$102,MATCH(F17,'Slika 37 · Indeks cijena (defla'!$A$5:$A$102,0))</f>
        <v>111.85921089980131</v>
      </c>
      <c r="H17" s="189">
        <f t="shared" si="3"/>
        <v>7427.9265276086062</v>
      </c>
    </row>
    <row r="18" spans="1:10" x14ac:dyDescent="0.25">
      <c r="A18" s="187">
        <v>40908</v>
      </c>
      <c r="B18" s="70">
        <f t="shared" si="0"/>
        <v>2011</v>
      </c>
      <c r="C18" s="70">
        <f t="shared" si="1"/>
        <v>12</v>
      </c>
      <c r="D18" s="188">
        <v>8365.4189999999999</v>
      </c>
      <c r="E18" s="70" t="str">
        <f t="shared" si="2"/>
        <v>2011Q4</v>
      </c>
      <c r="F18" s="70" t="str">
        <f>IF(COUNTIF('Slika 37 · Indeks cijena (defla'!$A$5:$A$102,E18)&gt;0,E18,'Slika 37 · Indeks cijena (defla'!$A$102)</f>
        <v>2011Q4</v>
      </c>
      <c r="G18" s="91">
        <f>INDEX('Slika 37 · Indeks cijena (defla'!$D$5:$D$102,MATCH(F18,'Slika 37 · Indeks cijena (defla'!$A$5:$A$102,0))</f>
        <v>111.85921089980131</v>
      </c>
      <c r="H18" s="189">
        <f t="shared" si="3"/>
        <v>7478.5249535627272</v>
      </c>
      <c r="I18" s="130">
        <f t="shared" ref="I18:I49" si="4">D18/D6-1</f>
        <v>3.3799790754078796E-2</v>
      </c>
      <c r="J18" s="130">
        <f t="shared" ref="J18:J49" si="5">H18/H6-1</f>
        <v>1.4492121093222954E-2</v>
      </c>
    </row>
    <row r="19" spans="1:10" x14ac:dyDescent="0.25">
      <c r="A19" s="187">
        <v>40939</v>
      </c>
      <c r="B19" s="70">
        <f t="shared" si="0"/>
        <v>2012</v>
      </c>
      <c r="C19" s="70">
        <f t="shared" si="1"/>
        <v>1</v>
      </c>
      <c r="D19" s="188">
        <v>8406.91</v>
      </c>
      <c r="E19" s="70" t="str">
        <f t="shared" si="2"/>
        <v>2012Q1</v>
      </c>
      <c r="F19" s="70" t="str">
        <f>IF(COUNTIF('Slika 37 · Indeks cijena (defla'!$A$5:$A$102,E19)&gt;0,E19,'Slika 37 · Indeks cijena (defla'!$A$102)</f>
        <v>2012Q1</v>
      </c>
      <c r="G19" s="91">
        <f>INDEX('Slika 37 · Indeks cijena (defla'!$D$5:$D$102,MATCH(F19,'Slika 37 · Indeks cijena (defla'!$A$5:$A$102,0))</f>
        <v>111.20068123758162</v>
      </c>
      <c r="H19" s="189">
        <f t="shared" si="3"/>
        <v>7560.1245481927708</v>
      </c>
      <c r="I19" s="130">
        <f t="shared" si="4"/>
        <v>5.5594131200441987E-2</v>
      </c>
      <c r="J19" s="130">
        <f t="shared" si="5"/>
        <v>3.2960399573722432E-2</v>
      </c>
    </row>
    <row r="20" spans="1:10" x14ac:dyDescent="0.25">
      <c r="A20" s="187">
        <v>40968</v>
      </c>
      <c r="B20" s="70">
        <f t="shared" si="0"/>
        <v>2012</v>
      </c>
      <c r="C20" s="70">
        <f t="shared" si="1"/>
        <v>2</v>
      </c>
      <c r="D20" s="188">
        <v>8408.3860000000004</v>
      </c>
      <c r="E20" s="70" t="str">
        <f t="shared" si="2"/>
        <v>2012Q1</v>
      </c>
      <c r="F20" s="70" t="str">
        <f>IF(COUNTIF('Slika 37 · Indeks cijena (defla'!$A$5:$A$102,E20)&gt;0,E20,'Slika 37 · Indeks cijena (defla'!$A$102)</f>
        <v>2012Q1</v>
      </c>
      <c r="G20" s="91">
        <f>INDEX('Slika 37 · Indeks cijena (defla'!$D$5:$D$102,MATCH(F20,'Slika 37 · Indeks cijena (defla'!$A$5:$A$102,0))</f>
        <v>111.20068123758162</v>
      </c>
      <c r="H20" s="189">
        <f t="shared" si="3"/>
        <v>7561.4518781907282</v>
      </c>
      <c r="I20" s="130">
        <f t="shared" si="4"/>
        <v>4.9799775616847786E-2</v>
      </c>
      <c r="J20" s="130">
        <f t="shared" si="5"/>
        <v>2.7290284818446864E-2</v>
      </c>
    </row>
    <row r="21" spans="1:10" x14ac:dyDescent="0.25">
      <c r="A21" s="187">
        <v>40999</v>
      </c>
      <c r="B21" s="70">
        <f t="shared" si="0"/>
        <v>2012</v>
      </c>
      <c r="C21" s="70">
        <f t="shared" si="1"/>
        <v>3</v>
      </c>
      <c r="D21" s="188">
        <v>8325.9230000000007</v>
      </c>
      <c r="E21" s="70" t="str">
        <f t="shared" si="2"/>
        <v>2012Q1</v>
      </c>
      <c r="F21" s="70" t="str">
        <f>IF(COUNTIF('Slika 37 · Indeks cijena (defla'!$A$5:$A$102,E21)&gt;0,E21,'Slika 37 · Indeks cijena (defla'!$A$102)</f>
        <v>2012Q1</v>
      </c>
      <c r="G21" s="91">
        <f>INDEX('Slika 37 · Indeks cijena (defla'!$D$5:$D$102,MATCH(F21,'Slika 37 · Indeks cijena (defla'!$A$5:$A$102,0))</f>
        <v>111.20068123758162</v>
      </c>
      <c r="H21" s="189">
        <f t="shared" si="3"/>
        <v>7487.294958392893</v>
      </c>
      <c r="I21" s="130">
        <f t="shared" si="4"/>
        <v>4.8117814265159042E-2</v>
      </c>
      <c r="J21" s="130">
        <f t="shared" si="5"/>
        <v>2.5644387575789684E-2</v>
      </c>
    </row>
    <row r="22" spans="1:10" x14ac:dyDescent="0.25">
      <c r="A22" s="187">
        <v>41029</v>
      </c>
      <c r="B22" s="70">
        <f t="shared" si="0"/>
        <v>2012</v>
      </c>
      <c r="C22" s="70">
        <f t="shared" si="1"/>
        <v>4</v>
      </c>
      <c r="D22" s="188">
        <v>8369.7350000000006</v>
      </c>
      <c r="E22" s="70" t="str">
        <f t="shared" si="2"/>
        <v>2012Q2</v>
      </c>
      <c r="F22" s="70" t="str">
        <f>IF(COUNTIF('Slika 37 · Indeks cijena (defla'!$A$5:$A$102,E22)&gt;0,E22,'Slika 37 · Indeks cijena (defla'!$A$102)</f>
        <v>2012Q2</v>
      </c>
      <c r="G22" s="91">
        <f>INDEX('Slika 37 · Indeks cijena (defla'!$D$5:$D$102,MATCH(F22,'Slika 37 · Indeks cijena (defla'!$A$5:$A$102,0))</f>
        <v>109.65654271927336</v>
      </c>
      <c r="H22" s="189">
        <f t="shared" si="3"/>
        <v>7632.6818194760817</v>
      </c>
      <c r="I22" s="130">
        <f t="shared" si="4"/>
        <v>5.4552054438280262E-2</v>
      </c>
      <c r="J22" s="130">
        <f t="shared" si="5"/>
        <v>6.175856050505657E-2</v>
      </c>
    </row>
    <row r="23" spans="1:10" x14ac:dyDescent="0.25">
      <c r="A23" s="187">
        <v>41060</v>
      </c>
      <c r="B23" s="70">
        <f t="shared" si="0"/>
        <v>2012</v>
      </c>
      <c r="C23" s="70">
        <f t="shared" si="1"/>
        <v>5</v>
      </c>
      <c r="D23" s="188">
        <v>8406.1419999999998</v>
      </c>
      <c r="E23" s="70" t="str">
        <f t="shared" si="2"/>
        <v>2012Q2</v>
      </c>
      <c r="F23" s="70" t="str">
        <f>IF(COUNTIF('Slika 37 · Indeks cijena (defla'!$A$5:$A$102,E23)&gt;0,E23,'Slika 37 · Indeks cijena (defla'!$A$102)</f>
        <v>2012Q2</v>
      </c>
      <c r="G23" s="91">
        <f>INDEX('Slika 37 · Indeks cijena (defla'!$D$5:$D$102,MATCH(F23,'Slika 37 · Indeks cijena (defla'!$A$5:$A$102,0))</f>
        <v>109.65654271927336</v>
      </c>
      <c r="H23" s="189">
        <f t="shared" si="3"/>
        <v>7665.8827567819417</v>
      </c>
      <c r="I23" s="130">
        <f t="shared" si="4"/>
        <v>2.3069175151936294E-2</v>
      </c>
      <c r="J23" s="130">
        <f t="shared" si="5"/>
        <v>3.0060536257758397E-2</v>
      </c>
    </row>
    <row r="24" spans="1:10" x14ac:dyDescent="0.25">
      <c r="A24" s="187">
        <v>41090</v>
      </c>
      <c r="B24" s="70">
        <f t="shared" si="0"/>
        <v>2012</v>
      </c>
      <c r="C24" s="70">
        <f t="shared" si="1"/>
        <v>6</v>
      </c>
      <c r="D24" s="188">
        <v>8353.0290000000005</v>
      </c>
      <c r="E24" s="70" t="str">
        <f t="shared" si="2"/>
        <v>2012Q2</v>
      </c>
      <c r="F24" s="70" t="str">
        <f>IF(COUNTIF('Slika 37 · Indeks cijena (defla'!$A$5:$A$102,E24)&gt;0,E24,'Slika 37 · Indeks cijena (defla'!$A$102)</f>
        <v>2012Q2</v>
      </c>
      <c r="G24" s="91">
        <f>INDEX('Slika 37 · Indeks cijena (defla'!$D$5:$D$102,MATCH(F24,'Slika 37 · Indeks cijena (defla'!$A$5:$A$102,0))</f>
        <v>109.65654271927336</v>
      </c>
      <c r="H24" s="189">
        <f t="shared" si="3"/>
        <v>7617.4469784116791</v>
      </c>
      <c r="I24" s="130">
        <f t="shared" si="4"/>
        <v>1.5299450916100188E-2</v>
      </c>
      <c r="J24" s="130">
        <f t="shared" si="5"/>
        <v>2.2237715956529236E-2</v>
      </c>
    </row>
    <row r="25" spans="1:10" x14ac:dyDescent="0.25">
      <c r="A25" s="187">
        <v>41121</v>
      </c>
      <c r="B25" s="70">
        <f t="shared" si="0"/>
        <v>2012</v>
      </c>
      <c r="C25" s="70">
        <f t="shared" si="1"/>
        <v>7</v>
      </c>
      <c r="D25" s="188">
        <v>8367.0460000000003</v>
      </c>
      <c r="E25" s="70" t="str">
        <f t="shared" si="2"/>
        <v>2012Q3</v>
      </c>
      <c r="F25" s="70" t="str">
        <f>IF(COUNTIF('Slika 37 · Indeks cijena (defla'!$A$5:$A$102,E25)&gt;0,E25,'Slika 37 · Indeks cijena (defla'!$A$102)</f>
        <v>2012Q3</v>
      </c>
      <c r="G25" s="91">
        <f>INDEX('Slika 37 · Indeks cijena (defla'!$D$5:$D$102,MATCH(F25,'Slika 37 · Indeks cijena (defla'!$A$5:$A$102,0))</f>
        <v>108.929889298893</v>
      </c>
      <c r="H25" s="189">
        <f t="shared" si="3"/>
        <v>7681.1296273712724</v>
      </c>
      <c r="I25" s="130">
        <f t="shared" si="4"/>
        <v>-1.4502760072022003E-2</v>
      </c>
      <c r="J25" s="130">
        <f t="shared" si="5"/>
        <v>6.2467127719898485E-3</v>
      </c>
    </row>
    <row r="26" spans="1:10" x14ac:dyDescent="0.25">
      <c r="A26" s="187">
        <v>41152</v>
      </c>
      <c r="B26" s="70">
        <f t="shared" si="0"/>
        <v>2012</v>
      </c>
      <c r="C26" s="70">
        <f t="shared" si="1"/>
        <v>8</v>
      </c>
      <c r="D26" s="188">
        <v>8317.8829999999998</v>
      </c>
      <c r="E26" s="70" t="str">
        <f t="shared" si="2"/>
        <v>2012Q3</v>
      </c>
      <c r="F26" s="70" t="str">
        <f>IF(COUNTIF('Slika 37 · Indeks cijena (defla'!$A$5:$A$102,E26)&gt;0,E26,'Slika 37 · Indeks cijena (defla'!$A$102)</f>
        <v>2012Q3</v>
      </c>
      <c r="G26" s="91">
        <f>INDEX('Slika 37 · Indeks cijena (defla'!$D$5:$D$102,MATCH(F26,'Slika 37 · Indeks cijena (defla'!$A$5:$A$102,0))</f>
        <v>108.929889298893</v>
      </c>
      <c r="H26" s="189">
        <f t="shared" si="3"/>
        <v>7635.9969275067742</v>
      </c>
      <c r="I26" s="130">
        <f t="shared" si="4"/>
        <v>-1.0773185939081054E-2</v>
      </c>
      <c r="J26" s="130">
        <f t="shared" si="5"/>
        <v>1.0054812439103555E-2</v>
      </c>
    </row>
    <row r="27" spans="1:10" x14ac:dyDescent="0.25">
      <c r="A27" s="187">
        <v>41182</v>
      </c>
      <c r="B27" s="70">
        <f t="shared" si="0"/>
        <v>2012</v>
      </c>
      <c r="C27" s="70">
        <f t="shared" si="1"/>
        <v>9</v>
      </c>
      <c r="D27" s="188">
        <v>8253.3970000000008</v>
      </c>
      <c r="E27" s="70" t="str">
        <f t="shared" si="2"/>
        <v>2012Q3</v>
      </c>
      <c r="F27" s="70" t="str">
        <f>IF(COUNTIF('Slika 37 · Indeks cijena (defla'!$A$5:$A$102,E27)&gt;0,E27,'Slika 37 · Indeks cijena (defla'!$A$102)</f>
        <v>2012Q3</v>
      </c>
      <c r="G27" s="91">
        <f>INDEX('Slika 37 · Indeks cijena (defla'!$D$5:$D$102,MATCH(F27,'Slika 37 · Indeks cijena (defla'!$A$5:$A$102,0))</f>
        <v>108.929889298893</v>
      </c>
      <c r="H27" s="189">
        <f t="shared" si="3"/>
        <v>7576.7973814363149</v>
      </c>
      <c r="I27" s="130">
        <f t="shared" si="4"/>
        <v>-9.4616881859054258E-3</v>
      </c>
      <c r="J27" s="130">
        <f t="shared" si="5"/>
        <v>1.1393923549183782E-2</v>
      </c>
    </row>
    <row r="28" spans="1:10" x14ac:dyDescent="0.25">
      <c r="A28" s="187">
        <v>41213</v>
      </c>
      <c r="B28" s="70">
        <f t="shared" si="0"/>
        <v>2012</v>
      </c>
      <c r="C28" s="70">
        <f t="shared" si="1"/>
        <v>10</v>
      </c>
      <c r="D28" s="188">
        <v>8325.1560000000009</v>
      </c>
      <c r="E28" s="70" t="str">
        <f t="shared" si="2"/>
        <v>2012Q4</v>
      </c>
      <c r="F28" s="70" t="str">
        <f>IF(COUNTIF('Slika 37 · Indeks cijena (defla'!$A$5:$A$102,E28)&gt;0,E28,'Slika 37 · Indeks cijena (defla'!$A$102)</f>
        <v>2012Q4</v>
      </c>
      <c r="G28" s="91">
        <f>INDEX('Slika 37 · Indeks cijena (defla'!$D$5:$D$102,MATCH(F28,'Slika 37 · Indeks cijena (defla'!$A$5:$A$102,0))</f>
        <v>105.36474595515186</v>
      </c>
      <c r="H28" s="189">
        <f t="shared" si="3"/>
        <v>7901.2727877155185</v>
      </c>
      <c r="I28" s="130">
        <f t="shared" si="4"/>
        <v>8.1891299518299654E-4</v>
      </c>
      <c r="J28" s="130">
        <f t="shared" si="5"/>
        <v>6.2507320132386024E-2</v>
      </c>
    </row>
    <row r="29" spans="1:10" x14ac:dyDescent="0.25">
      <c r="A29" s="187">
        <v>41243</v>
      </c>
      <c r="B29" s="70">
        <f t="shared" si="0"/>
        <v>2012</v>
      </c>
      <c r="C29" s="70">
        <f t="shared" si="1"/>
        <v>11</v>
      </c>
      <c r="D29" s="188">
        <v>8340.7970000000005</v>
      </c>
      <c r="E29" s="70" t="str">
        <f t="shared" si="2"/>
        <v>2012Q4</v>
      </c>
      <c r="F29" s="70" t="str">
        <f>IF(COUNTIF('Slika 37 · Indeks cijena (defla'!$A$5:$A$102,E29)&gt;0,E29,'Slika 37 · Indeks cijena (defla'!$A$102)</f>
        <v>2012Q4</v>
      </c>
      <c r="G29" s="91">
        <f>INDEX('Slika 37 · Indeks cijena (defla'!$D$5:$D$102,MATCH(F29,'Slika 37 · Indeks cijena (defla'!$A$5:$A$102,0))</f>
        <v>105.36474595515186</v>
      </c>
      <c r="H29" s="189">
        <f t="shared" si="3"/>
        <v>7916.1174113685347</v>
      </c>
      <c r="I29" s="130">
        <f t="shared" si="4"/>
        <v>3.8485609268223975E-3</v>
      </c>
      <c r="J29" s="130">
        <f t="shared" si="5"/>
        <v>6.572370929429483E-2</v>
      </c>
    </row>
    <row r="30" spans="1:10" x14ac:dyDescent="0.25">
      <c r="A30" s="187">
        <v>41274</v>
      </c>
      <c r="B30" s="70">
        <f t="shared" si="0"/>
        <v>2012</v>
      </c>
      <c r="C30" s="70">
        <f t="shared" si="1"/>
        <v>12</v>
      </c>
      <c r="D30" s="188">
        <v>8318.2209999999995</v>
      </c>
      <c r="E30" s="70" t="str">
        <f t="shared" si="2"/>
        <v>2012Q4</v>
      </c>
      <c r="F30" s="70" t="str">
        <f>IF(COUNTIF('Slika 37 · Indeks cijena (defla'!$A$5:$A$102,E30)&gt;0,E30,'Slika 37 · Indeks cijena (defla'!$A$102)</f>
        <v>2012Q4</v>
      </c>
      <c r="G30" s="91">
        <f>INDEX('Slika 37 · Indeks cijena (defla'!$D$5:$D$102,MATCH(F30,'Slika 37 · Indeks cijena (defla'!$A$5:$A$102,0))</f>
        <v>105.36474595515186</v>
      </c>
      <c r="H30" s="189">
        <f t="shared" si="3"/>
        <v>7894.6908898168103</v>
      </c>
      <c r="I30" s="130">
        <f t="shared" si="4"/>
        <v>-5.6420365793991012E-3</v>
      </c>
      <c r="J30" s="130">
        <f t="shared" si="5"/>
        <v>5.5648130993508849E-2</v>
      </c>
    </row>
    <row r="31" spans="1:10" x14ac:dyDescent="0.25">
      <c r="A31" s="187">
        <v>41305</v>
      </c>
      <c r="B31" s="70">
        <f t="shared" si="0"/>
        <v>2013</v>
      </c>
      <c r="C31" s="70">
        <f t="shared" si="1"/>
        <v>1</v>
      </c>
      <c r="D31" s="188">
        <v>8249.7189999999991</v>
      </c>
      <c r="E31" s="70" t="str">
        <f t="shared" si="2"/>
        <v>2013Q1</v>
      </c>
      <c r="F31" s="70" t="str">
        <f>IF(COUNTIF('Slika 37 · Indeks cijena (defla'!$A$5:$A$102,E31)&gt;0,E31,'Slika 37 · Indeks cijena (defla'!$A$102)</f>
        <v>2013Q1</v>
      </c>
      <c r="G31" s="91">
        <f>INDEX('Slika 37 · Indeks cijena (defla'!$D$5:$D$102,MATCH(F31,'Slika 37 · Indeks cijena (defla'!$A$5:$A$102,0))</f>
        <v>105.0014192449617</v>
      </c>
      <c r="H31" s="189">
        <f t="shared" si="3"/>
        <v>7856.7690411440299</v>
      </c>
      <c r="I31" s="130">
        <f t="shared" si="4"/>
        <v>-1.8697833092063632E-2</v>
      </c>
      <c r="J31" s="130">
        <f t="shared" si="5"/>
        <v>3.9238043111627263E-2</v>
      </c>
    </row>
    <row r="32" spans="1:10" x14ac:dyDescent="0.25">
      <c r="A32" s="187">
        <v>41333</v>
      </c>
      <c r="B32" s="70">
        <f t="shared" si="0"/>
        <v>2013</v>
      </c>
      <c r="C32" s="70">
        <f t="shared" si="1"/>
        <v>2</v>
      </c>
      <c r="D32" s="188">
        <v>8294.1759999999995</v>
      </c>
      <c r="E32" s="70" t="str">
        <f t="shared" si="2"/>
        <v>2013Q1</v>
      </c>
      <c r="F32" s="70" t="str">
        <f>IF(COUNTIF('Slika 37 · Indeks cijena (defla'!$A$5:$A$102,E32)&gt;0,E32,'Slika 37 · Indeks cijena (defla'!$A$102)</f>
        <v>2013Q1</v>
      </c>
      <c r="G32" s="91">
        <f>INDEX('Slika 37 · Indeks cijena (defla'!$D$5:$D$102,MATCH(F32,'Slika 37 · Indeks cijena (defla'!$A$5:$A$102,0))</f>
        <v>105.0014192449617</v>
      </c>
      <c r="H32" s="189">
        <f t="shared" si="3"/>
        <v>7899.1084688581295</v>
      </c>
      <c r="I32" s="130">
        <f t="shared" si="4"/>
        <v>-1.3582868341201371E-2</v>
      </c>
      <c r="J32" s="130">
        <f t="shared" si="5"/>
        <v>4.4654994319450081E-2</v>
      </c>
    </row>
    <row r="33" spans="1:10" x14ac:dyDescent="0.25">
      <c r="A33" s="187">
        <v>41364</v>
      </c>
      <c r="B33" s="70">
        <f t="shared" si="0"/>
        <v>2013</v>
      </c>
      <c r="C33" s="70">
        <f t="shared" si="1"/>
        <v>3</v>
      </c>
      <c r="D33" s="188">
        <v>8291.1890000000003</v>
      </c>
      <c r="E33" s="70" t="str">
        <f t="shared" si="2"/>
        <v>2013Q1</v>
      </c>
      <c r="F33" s="70" t="str">
        <f>IF(COUNTIF('Slika 37 · Indeks cijena (defla'!$A$5:$A$102,E33)&gt;0,E33,'Slika 37 · Indeks cijena (defla'!$A$102)</f>
        <v>2013Q1</v>
      </c>
      <c r="G33" s="91">
        <f>INDEX('Slika 37 · Indeks cijena (defla'!$D$5:$D$102,MATCH(F33,'Slika 37 · Indeks cijena (defla'!$A$5:$A$102,0))</f>
        <v>105.0014192449617</v>
      </c>
      <c r="H33" s="189">
        <f t="shared" si="3"/>
        <v>7896.2637454044116</v>
      </c>
      <c r="I33" s="130">
        <f t="shared" si="4"/>
        <v>-4.1717897222927069E-3</v>
      </c>
      <c r="J33" s="130">
        <f t="shared" si="5"/>
        <v>5.4621701066162043E-2</v>
      </c>
    </row>
    <row r="34" spans="1:10" x14ac:dyDescent="0.25">
      <c r="A34" s="187">
        <v>41394</v>
      </c>
      <c r="B34" s="70">
        <f t="shared" si="0"/>
        <v>2013</v>
      </c>
      <c r="C34" s="70">
        <f t="shared" si="1"/>
        <v>4</v>
      </c>
      <c r="D34" s="188">
        <v>8264.9609999999993</v>
      </c>
      <c r="E34" s="70" t="str">
        <f t="shared" si="2"/>
        <v>2013Q2</v>
      </c>
      <c r="F34" s="70" t="str">
        <f>IF(COUNTIF('Slika 37 · Indeks cijena (defla'!$A$5:$A$102,E34)&gt;0,E34,'Slika 37 · Indeks cijena (defla'!$A$102)</f>
        <v>2013Q2</v>
      </c>
      <c r="G34" s="91">
        <f>INDEX('Slika 37 · Indeks cijena (defla'!$D$5:$D$102,MATCH(F34,'Slika 37 · Indeks cijena (defla'!$A$5:$A$102,0))</f>
        <v>104.50184501845021</v>
      </c>
      <c r="H34" s="189">
        <f t="shared" si="3"/>
        <v>7908.9139512711836</v>
      </c>
      <c r="I34" s="130">
        <f t="shared" si="4"/>
        <v>-1.2518198007463899E-2</v>
      </c>
      <c r="J34" s="130">
        <f t="shared" si="5"/>
        <v>3.6190704437626176E-2</v>
      </c>
    </row>
    <row r="35" spans="1:10" x14ac:dyDescent="0.25">
      <c r="A35" s="187">
        <v>41425</v>
      </c>
      <c r="B35" s="70">
        <f t="shared" si="0"/>
        <v>2013</v>
      </c>
      <c r="C35" s="70">
        <f t="shared" si="1"/>
        <v>5</v>
      </c>
      <c r="D35" s="188">
        <v>8156.43</v>
      </c>
      <c r="E35" s="70" t="str">
        <f t="shared" si="2"/>
        <v>2013Q2</v>
      </c>
      <c r="F35" s="70" t="str">
        <f>IF(COUNTIF('Slika 37 · Indeks cijena (defla'!$A$5:$A$102,E35)&gt;0,E35,'Slika 37 · Indeks cijena (defla'!$A$102)</f>
        <v>2013Q2</v>
      </c>
      <c r="G35" s="91">
        <f>INDEX('Slika 37 · Indeks cijena (defla'!$D$5:$D$102,MATCH(F35,'Slika 37 · Indeks cijena (defla'!$A$5:$A$102,0))</f>
        <v>104.50184501845021</v>
      </c>
      <c r="H35" s="189">
        <f t="shared" si="3"/>
        <v>7805.0583686440659</v>
      </c>
      <c r="I35" s="130">
        <f t="shared" si="4"/>
        <v>-2.9705898377638595E-2</v>
      </c>
      <c r="J35" s="130">
        <f t="shared" si="5"/>
        <v>1.8155197030504722E-2</v>
      </c>
    </row>
    <row r="36" spans="1:10" x14ac:dyDescent="0.25">
      <c r="A36" s="187">
        <v>41455</v>
      </c>
      <c r="B36" s="70">
        <f t="shared" si="0"/>
        <v>2013</v>
      </c>
      <c r="C36" s="70">
        <f t="shared" si="1"/>
        <v>6</v>
      </c>
      <c r="D36" s="188">
        <v>8080.1019999999999</v>
      </c>
      <c r="E36" s="70" t="str">
        <f t="shared" si="2"/>
        <v>2013Q2</v>
      </c>
      <c r="F36" s="70" t="str">
        <f>IF(COUNTIF('Slika 37 · Indeks cijena (defla'!$A$5:$A$102,E36)&gt;0,E36,'Slika 37 · Indeks cijena (defla'!$A$102)</f>
        <v>2013Q2</v>
      </c>
      <c r="G36" s="91">
        <f>INDEX('Slika 37 · Indeks cijena (defla'!$D$5:$D$102,MATCH(F36,'Slika 37 · Indeks cijena (defla'!$A$5:$A$102,0))</f>
        <v>104.50184501845021</v>
      </c>
      <c r="H36" s="189">
        <f t="shared" si="3"/>
        <v>7732.0185098870043</v>
      </c>
      <c r="I36" s="130">
        <f t="shared" si="4"/>
        <v>-3.2674015617568219E-2</v>
      </c>
      <c r="J36" s="130">
        <f t="shared" si="5"/>
        <v>1.5040673312203934E-2</v>
      </c>
    </row>
    <row r="37" spans="1:10" x14ac:dyDescent="0.25">
      <c r="A37" s="187">
        <v>41486</v>
      </c>
      <c r="B37" s="70">
        <f t="shared" si="0"/>
        <v>2013</v>
      </c>
      <c r="C37" s="70">
        <f t="shared" si="1"/>
        <v>7</v>
      </c>
      <c r="D37" s="188">
        <v>8105.4949999999999</v>
      </c>
      <c r="E37" s="70" t="str">
        <f t="shared" si="2"/>
        <v>2013Q3</v>
      </c>
      <c r="F37" s="70" t="str">
        <f>IF(COUNTIF('Slika 37 · Indeks cijena (defla'!$A$5:$A$102,E37)&gt;0,E37,'Slika 37 · Indeks cijena (defla'!$A$102)</f>
        <v>2013Q3</v>
      </c>
      <c r="G37" s="91">
        <f>INDEX('Slika 37 · Indeks cijena (defla'!$D$5:$D$102,MATCH(F37,'Slika 37 · Indeks cijena (defla'!$A$5:$A$102,0))</f>
        <v>104.68350837354529</v>
      </c>
      <c r="H37" s="189">
        <f t="shared" si="3"/>
        <v>7742.8576152386104</v>
      </c>
      <c r="I37" s="130">
        <f t="shared" si="4"/>
        <v>-3.1259658426641912E-2</v>
      </c>
      <c r="J37" s="130">
        <f t="shared" si="5"/>
        <v>8.036316383383646E-3</v>
      </c>
    </row>
    <row r="38" spans="1:10" x14ac:dyDescent="0.25">
      <c r="A38" s="187">
        <v>41517</v>
      </c>
      <c r="B38" s="70">
        <f t="shared" ref="B38:B69" si="6">YEAR(A38)</f>
        <v>2013</v>
      </c>
      <c r="C38" s="70">
        <f t="shared" ref="C38:C69" si="7">MONTH(A38)</f>
        <v>8</v>
      </c>
      <c r="D38" s="188">
        <v>8157.125</v>
      </c>
      <c r="E38" s="70" t="str">
        <f t="shared" ref="E38:E69" si="8">B38&amp;"Q"&amp;ROUNDUP(C38/3,0)</f>
        <v>2013Q3</v>
      </c>
      <c r="F38" s="70" t="str">
        <f>IF(COUNTIF('Slika 37 · Indeks cijena (defla'!$A$5:$A$102,E38)&gt;0,E38,'Slika 37 · Indeks cijena (defla'!$A$102)</f>
        <v>2013Q3</v>
      </c>
      <c r="G38" s="91">
        <f>INDEX('Slika 37 · Indeks cijena (defla'!$D$5:$D$102,MATCH(F38,'Slika 37 · Indeks cijena (defla'!$A$5:$A$102,0))</f>
        <v>104.68350837354529</v>
      </c>
      <c r="H38" s="189">
        <f t="shared" ref="H38:H69" si="9">D38/G38*100</f>
        <v>7792.177704718003</v>
      </c>
      <c r="I38" s="130">
        <f t="shared" si="4"/>
        <v>-1.9326792646638502E-2</v>
      </c>
      <c r="J38" s="130">
        <f t="shared" si="5"/>
        <v>2.045322682734807E-2</v>
      </c>
    </row>
    <row r="39" spans="1:10" x14ac:dyDescent="0.25">
      <c r="A39" s="187">
        <v>41547</v>
      </c>
      <c r="B39" s="70">
        <f t="shared" si="6"/>
        <v>2013</v>
      </c>
      <c r="C39" s="70">
        <f t="shared" si="7"/>
        <v>9</v>
      </c>
      <c r="D39" s="188">
        <v>8212.2240000000002</v>
      </c>
      <c r="E39" s="70" t="str">
        <f t="shared" si="8"/>
        <v>2013Q3</v>
      </c>
      <c r="F39" s="70" t="str">
        <f>IF(COUNTIF('Slika 37 · Indeks cijena (defla'!$A$5:$A$102,E39)&gt;0,E39,'Slika 37 · Indeks cijena (defla'!$A$102)</f>
        <v>2013Q3</v>
      </c>
      <c r="G39" s="91">
        <f>INDEX('Slika 37 · Indeks cijena (defla'!$D$5:$D$102,MATCH(F39,'Slika 37 · Indeks cijena (defla'!$A$5:$A$102,0))</f>
        <v>104.68350837354529</v>
      </c>
      <c r="H39" s="189">
        <f t="shared" si="9"/>
        <v>7844.8115921908884</v>
      </c>
      <c r="I39" s="130">
        <f t="shared" si="4"/>
        <v>-4.9886125676494864E-3</v>
      </c>
      <c r="J39" s="130">
        <f t="shared" si="5"/>
        <v>3.5373020718651782E-2</v>
      </c>
    </row>
    <row r="40" spans="1:10" x14ac:dyDescent="0.25">
      <c r="A40" s="187">
        <v>41578</v>
      </c>
      <c r="B40" s="70">
        <f t="shared" si="6"/>
        <v>2013</v>
      </c>
      <c r="C40" s="70">
        <f t="shared" si="7"/>
        <v>10</v>
      </c>
      <c r="D40" s="188">
        <v>8147.6670000000004</v>
      </c>
      <c r="E40" s="70" t="str">
        <f t="shared" si="8"/>
        <v>2013Q4</v>
      </c>
      <c r="F40" s="70" t="str">
        <f>IF(COUNTIF('Slika 37 · Indeks cijena (defla'!$A$5:$A$102,E40)&gt;0,E40,'Slika 37 · Indeks cijena (defla'!$A$102)</f>
        <v>2013Q4</v>
      </c>
      <c r="G40" s="91">
        <f>INDEX('Slika 37 · Indeks cijena (defla'!$D$5:$D$102,MATCH(F40,'Slika 37 · Indeks cijena (defla'!$A$5:$A$102,0))</f>
        <v>103.47998864604031</v>
      </c>
      <c r="H40" s="189">
        <f t="shared" si="9"/>
        <v>7873.664373765635</v>
      </c>
      <c r="I40" s="130">
        <f t="shared" si="4"/>
        <v>-2.1319600497576308E-2</v>
      </c>
      <c r="J40" s="130">
        <f t="shared" si="5"/>
        <v>-3.4941729885351602E-3</v>
      </c>
    </row>
    <row r="41" spans="1:10" x14ac:dyDescent="0.25">
      <c r="A41" s="187">
        <v>41608</v>
      </c>
      <c r="B41" s="70">
        <f t="shared" si="6"/>
        <v>2013</v>
      </c>
      <c r="C41" s="70">
        <f t="shared" si="7"/>
        <v>11</v>
      </c>
      <c r="D41" s="188">
        <v>8127.2510000000002</v>
      </c>
      <c r="E41" s="70" t="str">
        <f t="shared" si="8"/>
        <v>2013Q4</v>
      </c>
      <c r="F41" s="70" t="str">
        <f>IF(COUNTIF('Slika 37 · Indeks cijena (defla'!$A$5:$A$102,E41)&gt;0,E41,'Slika 37 · Indeks cijena (defla'!$A$102)</f>
        <v>2013Q4</v>
      </c>
      <c r="G41" s="91">
        <f>INDEX('Slika 37 · Indeks cijena (defla'!$D$5:$D$102,MATCH(F41,'Slika 37 · Indeks cijena (defla'!$A$5:$A$102,0))</f>
        <v>103.47998864604031</v>
      </c>
      <c r="H41" s="189">
        <f t="shared" si="9"/>
        <v>7853.9349552885669</v>
      </c>
      <c r="I41" s="130">
        <f t="shared" si="4"/>
        <v>-2.5602589296922162E-2</v>
      </c>
      <c r="J41" s="130">
        <f t="shared" si="5"/>
        <v>-7.8551710199075142E-3</v>
      </c>
    </row>
    <row r="42" spans="1:10" x14ac:dyDescent="0.25">
      <c r="A42" s="187">
        <v>41639</v>
      </c>
      <c r="B42" s="70">
        <f t="shared" si="6"/>
        <v>2013</v>
      </c>
      <c r="C42" s="70">
        <f t="shared" si="7"/>
        <v>12</v>
      </c>
      <c r="D42" s="188">
        <v>8157.152</v>
      </c>
      <c r="E42" s="70" t="str">
        <f t="shared" si="8"/>
        <v>2013Q4</v>
      </c>
      <c r="F42" s="70" t="str">
        <f>IF(COUNTIF('Slika 37 · Indeks cijena (defla'!$A$5:$A$102,E42)&gt;0,E42,'Slika 37 · Indeks cijena (defla'!$A$102)</f>
        <v>2013Q4</v>
      </c>
      <c r="G42" s="91">
        <f>INDEX('Slika 37 · Indeks cijena (defla'!$D$5:$D$102,MATCH(F42,'Slika 37 · Indeks cijena (defla'!$A$5:$A$102,0))</f>
        <v>103.47998864604031</v>
      </c>
      <c r="H42" s="189">
        <f t="shared" si="9"/>
        <v>7882.8303971911337</v>
      </c>
      <c r="I42" s="130">
        <f t="shared" si="4"/>
        <v>-1.9363395129799899E-2</v>
      </c>
      <c r="J42" s="130">
        <f t="shared" si="5"/>
        <v>-1.5023378104613849E-3</v>
      </c>
    </row>
    <row r="43" spans="1:10" x14ac:dyDescent="0.25">
      <c r="A43" s="187">
        <v>41670</v>
      </c>
      <c r="B43" s="70">
        <f t="shared" si="6"/>
        <v>2014</v>
      </c>
      <c r="C43" s="70">
        <f t="shared" si="7"/>
        <v>1</v>
      </c>
      <c r="D43" s="188">
        <v>8148.0360000000001</v>
      </c>
      <c r="E43" s="70" t="str">
        <f t="shared" si="8"/>
        <v>2014Q1</v>
      </c>
      <c r="F43" s="70" t="str">
        <f>IF(COUNTIF('Slika 37 · Indeks cijena (defla'!$A$5:$A$102,E43)&gt;0,E43,'Slika 37 · Indeks cijena (defla'!$A$102)</f>
        <v>2014Q1</v>
      </c>
      <c r="G43" s="91">
        <f>INDEX('Slika 37 · Indeks cijena (defla'!$D$5:$D$102,MATCH(F43,'Slika 37 · Indeks cijena (defla'!$A$5:$A$102,0))</f>
        <v>102.88958274198127</v>
      </c>
      <c r="H43" s="189">
        <f t="shared" si="9"/>
        <v>7919.2040465680857</v>
      </c>
      <c r="I43" s="130">
        <f t="shared" si="4"/>
        <v>-1.2325631939705928E-2</v>
      </c>
      <c r="J43" s="130">
        <f t="shared" si="5"/>
        <v>7.9466514921207043E-3</v>
      </c>
    </row>
    <row r="44" spans="1:10" x14ac:dyDescent="0.25">
      <c r="A44" s="187">
        <v>41698</v>
      </c>
      <c r="B44" s="70">
        <f t="shared" si="6"/>
        <v>2014</v>
      </c>
      <c r="C44" s="70">
        <f t="shared" si="7"/>
        <v>2</v>
      </c>
      <c r="D44" s="188">
        <v>8154.5460000000003</v>
      </c>
      <c r="E44" s="70" t="str">
        <f t="shared" si="8"/>
        <v>2014Q1</v>
      </c>
      <c r="F44" s="70" t="str">
        <f>IF(COUNTIF('Slika 37 · Indeks cijena (defla'!$A$5:$A$102,E44)&gt;0,E44,'Slika 37 · Indeks cijena (defla'!$A$102)</f>
        <v>2014Q1</v>
      </c>
      <c r="G44" s="91">
        <f>INDEX('Slika 37 · Indeks cijena (defla'!$D$5:$D$102,MATCH(F44,'Slika 37 · Indeks cijena (defla'!$A$5:$A$102,0))</f>
        <v>102.88958274198127</v>
      </c>
      <c r="H44" s="189">
        <f t="shared" si="9"/>
        <v>7925.5312177223568</v>
      </c>
      <c r="I44" s="130">
        <f t="shared" si="4"/>
        <v>-1.6834704255130228E-2</v>
      </c>
      <c r="J44" s="130">
        <f t="shared" si="5"/>
        <v>3.3450292483510058E-3</v>
      </c>
    </row>
    <row r="45" spans="1:10" x14ac:dyDescent="0.25">
      <c r="A45" s="187">
        <v>41729</v>
      </c>
      <c r="B45" s="70">
        <f t="shared" si="6"/>
        <v>2014</v>
      </c>
      <c r="C45" s="70">
        <f t="shared" si="7"/>
        <v>3</v>
      </c>
      <c r="D45" s="188">
        <v>8134.1379999999999</v>
      </c>
      <c r="E45" s="70" t="str">
        <f t="shared" si="8"/>
        <v>2014Q1</v>
      </c>
      <c r="F45" s="70" t="str">
        <f>IF(COUNTIF('Slika 37 · Indeks cijena (defla'!$A$5:$A$102,E45)&gt;0,E45,'Slika 37 · Indeks cijena (defla'!$A$102)</f>
        <v>2014Q1</v>
      </c>
      <c r="G45" s="91">
        <f>INDEX('Slika 37 · Indeks cijena (defla'!$D$5:$D$102,MATCH(F45,'Slika 37 · Indeks cijena (defla'!$A$5:$A$102,0))</f>
        <v>102.88958274198127</v>
      </c>
      <c r="H45" s="189">
        <f t="shared" si="9"/>
        <v>7905.6963622820558</v>
      </c>
      <c r="I45" s="130">
        <f t="shared" si="4"/>
        <v>-1.8941915327222669E-2</v>
      </c>
      <c r="J45" s="130">
        <f t="shared" si="5"/>
        <v>1.1945670992985491E-3</v>
      </c>
    </row>
    <row r="46" spans="1:10" x14ac:dyDescent="0.25">
      <c r="A46" s="187">
        <v>41759</v>
      </c>
      <c r="B46" s="70">
        <f t="shared" si="6"/>
        <v>2014</v>
      </c>
      <c r="C46" s="70">
        <f t="shared" si="7"/>
        <v>4</v>
      </c>
      <c r="D46" s="188">
        <v>8061.4260000000004</v>
      </c>
      <c r="E46" s="70" t="str">
        <f t="shared" si="8"/>
        <v>2014Q2</v>
      </c>
      <c r="F46" s="70" t="str">
        <f>IF(COUNTIF('Slika 37 · Indeks cijena (defla'!$A$5:$A$102,E46)&gt;0,E46,'Slika 37 · Indeks cijena (defla'!$A$102)</f>
        <v>2014Q2</v>
      </c>
      <c r="G46" s="91">
        <f>INDEX('Slika 37 · Indeks cijena (defla'!$D$5:$D$102,MATCH(F46,'Slika 37 · Indeks cijena (defla'!$A$5:$A$102,0))</f>
        <v>103.72977575929607</v>
      </c>
      <c r="H46" s="189">
        <f t="shared" si="9"/>
        <v>7771.5640865805599</v>
      </c>
      <c r="I46" s="130">
        <f t="shared" si="4"/>
        <v>-2.462625050499323E-2</v>
      </c>
      <c r="J46" s="130">
        <f t="shared" si="5"/>
        <v>-1.7366463402797239E-2</v>
      </c>
    </row>
    <row r="47" spans="1:10" x14ac:dyDescent="0.25">
      <c r="A47" s="187">
        <v>41790</v>
      </c>
      <c r="B47" s="70">
        <f t="shared" si="6"/>
        <v>2014</v>
      </c>
      <c r="C47" s="70">
        <f t="shared" si="7"/>
        <v>5</v>
      </c>
      <c r="D47" s="188">
        <v>8027.0810000000001</v>
      </c>
      <c r="E47" s="70" t="str">
        <f t="shared" si="8"/>
        <v>2014Q2</v>
      </c>
      <c r="F47" s="70" t="str">
        <f>IF(COUNTIF('Slika 37 · Indeks cijena (defla'!$A$5:$A$102,E47)&gt;0,E47,'Slika 37 · Indeks cijena (defla'!$A$102)</f>
        <v>2014Q2</v>
      </c>
      <c r="G47" s="91">
        <f>INDEX('Slika 37 · Indeks cijena (defla'!$D$5:$D$102,MATCH(F47,'Slika 37 · Indeks cijena (defla'!$A$5:$A$102,0))</f>
        <v>103.72977575929607</v>
      </c>
      <c r="H47" s="189">
        <f t="shared" si="9"/>
        <v>7738.4540178962343</v>
      </c>
      <c r="I47" s="130">
        <f t="shared" si="4"/>
        <v>-1.5858531244674512E-2</v>
      </c>
      <c r="J47" s="130">
        <f t="shared" si="5"/>
        <v>-8.5334852863377941E-3</v>
      </c>
    </row>
    <row r="48" spans="1:10" x14ac:dyDescent="0.25">
      <c r="A48" s="187">
        <v>41820</v>
      </c>
      <c r="B48" s="70">
        <f t="shared" si="6"/>
        <v>2014</v>
      </c>
      <c r="C48" s="70">
        <f t="shared" si="7"/>
        <v>6</v>
      </c>
      <c r="D48" s="188">
        <v>8001.2</v>
      </c>
      <c r="E48" s="70" t="str">
        <f t="shared" si="8"/>
        <v>2014Q2</v>
      </c>
      <c r="F48" s="70" t="str">
        <f>IF(COUNTIF('Slika 37 · Indeks cijena (defla'!$A$5:$A$102,E48)&gt;0,E48,'Slika 37 · Indeks cijena (defla'!$A$102)</f>
        <v>2014Q2</v>
      </c>
      <c r="G48" s="91">
        <f>INDEX('Slika 37 · Indeks cijena (defla'!$D$5:$D$102,MATCH(F48,'Slika 37 · Indeks cijena (defla'!$A$5:$A$102,0))</f>
        <v>103.72977575929607</v>
      </c>
      <c r="H48" s="189">
        <f t="shared" si="9"/>
        <v>7713.5036120840614</v>
      </c>
      <c r="I48" s="130">
        <f t="shared" si="4"/>
        <v>-9.7649757391676806E-3</v>
      </c>
      <c r="J48" s="130">
        <f t="shared" si="5"/>
        <v>-2.3945749456325549E-3</v>
      </c>
    </row>
    <row r="49" spans="1:10" x14ac:dyDescent="0.25">
      <c r="A49" s="187">
        <v>41851</v>
      </c>
      <c r="B49" s="70">
        <f t="shared" si="6"/>
        <v>2014</v>
      </c>
      <c r="C49" s="70">
        <f t="shared" si="7"/>
        <v>7</v>
      </c>
      <c r="D49" s="188">
        <v>8047.607</v>
      </c>
      <c r="E49" s="70" t="str">
        <f t="shared" si="8"/>
        <v>2014Q3</v>
      </c>
      <c r="F49" s="70" t="str">
        <f>IF(COUNTIF('Slika 37 · Indeks cijena (defla'!$A$5:$A$102,E49)&gt;0,E49,'Slika 37 · Indeks cijena (defla'!$A$102)</f>
        <v>2014Q3</v>
      </c>
      <c r="G49" s="91">
        <f>INDEX('Slika 37 · Indeks cijena (defla'!$D$5:$D$102,MATCH(F49,'Slika 37 · Indeks cijena (defla'!$A$5:$A$102,0))</f>
        <v>102.82145898382062</v>
      </c>
      <c r="H49" s="189">
        <f t="shared" si="9"/>
        <v>7826.7776780587437</v>
      </c>
      <c r="I49" s="130">
        <f t="shared" si="4"/>
        <v>-7.1418216901003584E-3</v>
      </c>
      <c r="J49" s="130">
        <f t="shared" si="5"/>
        <v>1.083838383582969E-2</v>
      </c>
    </row>
    <row r="50" spans="1:10" x14ac:dyDescent="0.25">
      <c r="A50" s="187">
        <v>41882</v>
      </c>
      <c r="B50" s="70">
        <f t="shared" si="6"/>
        <v>2014</v>
      </c>
      <c r="C50" s="70">
        <f t="shared" si="7"/>
        <v>8</v>
      </c>
      <c r="D50" s="188">
        <v>8041.7939999999999</v>
      </c>
      <c r="E50" s="70" t="str">
        <f t="shared" si="8"/>
        <v>2014Q3</v>
      </c>
      <c r="F50" s="70" t="str">
        <f>IF(COUNTIF('Slika 37 · Indeks cijena (defla'!$A$5:$A$102,E50)&gt;0,E50,'Slika 37 · Indeks cijena (defla'!$A$102)</f>
        <v>2014Q3</v>
      </c>
      <c r="G50" s="91">
        <f>INDEX('Slika 37 · Indeks cijena (defla'!$D$5:$D$102,MATCH(F50,'Slika 37 · Indeks cijena (defla'!$A$5:$A$102,0))</f>
        <v>102.82145898382062</v>
      </c>
      <c r="H50" s="189">
        <f t="shared" si="9"/>
        <v>7821.1241889355106</v>
      </c>
      <c r="I50" s="130">
        <f t="shared" ref="I50:I81" si="10">D50/D38-1</f>
        <v>-1.4138682440198003E-2</v>
      </c>
      <c r="J50" s="130">
        <f t="shared" ref="J50:J81" si="11">H50/H38-1</f>
        <v>3.7148131516535621E-3</v>
      </c>
    </row>
    <row r="51" spans="1:10" x14ac:dyDescent="0.25">
      <c r="A51" s="187">
        <v>41912</v>
      </c>
      <c r="B51" s="70">
        <f t="shared" si="6"/>
        <v>2014</v>
      </c>
      <c r="C51" s="70">
        <f t="shared" si="7"/>
        <v>9</v>
      </c>
      <c r="D51" s="188">
        <v>8010.8</v>
      </c>
      <c r="E51" s="70" t="str">
        <f t="shared" si="8"/>
        <v>2014Q3</v>
      </c>
      <c r="F51" s="70" t="str">
        <f>IF(COUNTIF('Slika 37 · Indeks cijena (defla'!$A$5:$A$102,E51)&gt;0,E51,'Slika 37 · Indeks cijena (defla'!$A$102)</f>
        <v>2014Q3</v>
      </c>
      <c r="G51" s="91">
        <f>INDEX('Slika 37 · Indeks cijena (defla'!$D$5:$D$102,MATCH(F51,'Slika 37 · Indeks cijena (defla'!$A$5:$A$102,0))</f>
        <v>102.82145898382062</v>
      </c>
      <c r="H51" s="189">
        <f t="shared" si="9"/>
        <v>7790.9806757950519</v>
      </c>
      <c r="I51" s="130">
        <f t="shared" si="10"/>
        <v>-2.4527338757442507E-2</v>
      </c>
      <c r="J51" s="130">
        <f t="shared" si="11"/>
        <v>-6.8619769593221136E-3</v>
      </c>
    </row>
    <row r="52" spans="1:10" x14ac:dyDescent="0.25">
      <c r="A52" s="187">
        <v>41943</v>
      </c>
      <c r="B52" s="70">
        <f t="shared" si="6"/>
        <v>2014</v>
      </c>
      <c r="C52" s="70">
        <f t="shared" si="7"/>
        <v>10</v>
      </c>
      <c r="D52" s="188">
        <v>8027.3239999999996</v>
      </c>
      <c r="E52" s="70" t="str">
        <f t="shared" si="8"/>
        <v>2014Q4</v>
      </c>
      <c r="F52" s="70" t="str">
        <f>IF(COUNTIF('Slika 37 · Indeks cijena (defla'!$A$5:$A$102,E52)&gt;0,E52,'Slika 37 · Indeks cijena (defla'!$A$102)</f>
        <v>2014Q4</v>
      </c>
      <c r="G52" s="91">
        <f>INDEX('Slika 37 · Indeks cijena (defla'!$D$5:$D$102,MATCH(F52,'Slika 37 · Indeks cijena (defla'!$A$5:$A$102,0))</f>
        <v>101.93585012773205</v>
      </c>
      <c r="H52" s="189">
        <f t="shared" si="9"/>
        <v>7874.8781610603683</v>
      </c>
      <c r="I52" s="130">
        <f t="shared" si="10"/>
        <v>-1.47702403645118E-2</v>
      </c>
      <c r="J52" s="130">
        <f t="shared" si="11"/>
        <v>1.5415786565364797E-4</v>
      </c>
    </row>
    <row r="53" spans="1:10" x14ac:dyDescent="0.25">
      <c r="A53" s="187">
        <v>41973</v>
      </c>
      <c r="B53" s="70">
        <f t="shared" si="6"/>
        <v>2014</v>
      </c>
      <c r="C53" s="70">
        <f t="shared" si="7"/>
        <v>11</v>
      </c>
      <c r="D53" s="188">
        <v>8025.2389999999996</v>
      </c>
      <c r="E53" s="70" t="str">
        <f t="shared" si="8"/>
        <v>2014Q4</v>
      </c>
      <c r="F53" s="70" t="str">
        <f>IF(COUNTIF('Slika 37 · Indeks cijena (defla'!$A$5:$A$102,E53)&gt;0,E53,'Slika 37 · Indeks cijena (defla'!$A$102)</f>
        <v>2014Q4</v>
      </c>
      <c r="G53" s="91">
        <f>INDEX('Slika 37 · Indeks cijena (defla'!$D$5:$D$102,MATCH(F53,'Slika 37 · Indeks cijena (defla'!$A$5:$A$102,0))</f>
        <v>101.93585012773205</v>
      </c>
      <c r="H53" s="189">
        <f t="shared" si="9"/>
        <v>7872.8327570171514</v>
      </c>
      <c r="I53" s="130">
        <f t="shared" si="10"/>
        <v>-1.255184563636591E-2</v>
      </c>
      <c r="J53" s="130">
        <f t="shared" si="11"/>
        <v>2.4061571474893739E-3</v>
      </c>
    </row>
    <row r="54" spans="1:10" x14ac:dyDescent="0.25">
      <c r="A54" s="187">
        <v>42004</v>
      </c>
      <c r="B54" s="70">
        <f t="shared" si="6"/>
        <v>2014</v>
      </c>
      <c r="C54" s="70">
        <f t="shared" si="7"/>
        <v>12</v>
      </c>
      <c r="D54" s="188">
        <v>7993.5619999999999</v>
      </c>
      <c r="E54" s="70" t="str">
        <f t="shared" si="8"/>
        <v>2014Q4</v>
      </c>
      <c r="F54" s="70" t="str">
        <f>IF(COUNTIF('Slika 37 · Indeks cijena (defla'!$A$5:$A$102,E54)&gt;0,E54,'Slika 37 · Indeks cijena (defla'!$A$102)</f>
        <v>2014Q4</v>
      </c>
      <c r="G54" s="91">
        <f>INDEX('Slika 37 · Indeks cijena (defla'!$D$5:$D$102,MATCH(F54,'Slika 37 · Indeks cijena (defla'!$A$5:$A$102,0))</f>
        <v>101.93585012773205</v>
      </c>
      <c r="H54" s="189">
        <f t="shared" si="9"/>
        <v>7841.7573306972599</v>
      </c>
      <c r="I54" s="130">
        <f t="shared" si="10"/>
        <v>-2.0054793633856538E-2</v>
      </c>
      <c r="J54" s="130">
        <f t="shared" si="11"/>
        <v>-5.2104465559108526E-3</v>
      </c>
    </row>
    <row r="55" spans="1:10" x14ac:dyDescent="0.25">
      <c r="A55" s="187">
        <v>42035</v>
      </c>
      <c r="B55" s="70">
        <f t="shared" si="6"/>
        <v>2015</v>
      </c>
      <c r="C55" s="70">
        <f t="shared" si="7"/>
        <v>1</v>
      </c>
      <c r="D55" s="188">
        <v>8378.7260000000006</v>
      </c>
      <c r="E55" s="70" t="str">
        <f t="shared" si="8"/>
        <v>2015Q1</v>
      </c>
      <c r="F55" s="70" t="str">
        <f>IF(COUNTIF('Slika 37 · Indeks cijena (defla'!$A$5:$A$102,E55)&gt;0,E55,'Slika 37 · Indeks cijena (defla'!$A$102)</f>
        <v>2015Q1</v>
      </c>
      <c r="G55" s="91">
        <f>INDEX('Slika 37 · Indeks cijena (defla'!$D$5:$D$102,MATCH(F55,'Slika 37 · Indeks cijena (defla'!$A$5:$A$102,0))</f>
        <v>101.07294919103038</v>
      </c>
      <c r="H55" s="189">
        <f t="shared" si="9"/>
        <v>8289.7808632891483</v>
      </c>
      <c r="I55" s="130">
        <f t="shared" si="10"/>
        <v>2.8312344226265163E-2</v>
      </c>
      <c r="J55" s="130">
        <f t="shared" si="11"/>
        <v>4.6794704940284815E-2</v>
      </c>
    </row>
    <row r="56" spans="1:10" x14ac:dyDescent="0.25">
      <c r="A56" s="187">
        <v>42063</v>
      </c>
      <c r="B56" s="70">
        <f t="shared" si="6"/>
        <v>2015</v>
      </c>
      <c r="C56" s="70">
        <f t="shared" si="7"/>
        <v>2</v>
      </c>
      <c r="D56" s="188">
        <v>8288.1219999999994</v>
      </c>
      <c r="E56" s="70" t="str">
        <f t="shared" si="8"/>
        <v>2015Q1</v>
      </c>
      <c r="F56" s="70" t="str">
        <f>IF(COUNTIF('Slika 37 · Indeks cijena (defla'!$A$5:$A$102,E56)&gt;0,E56,'Slika 37 · Indeks cijena (defla'!$A$102)</f>
        <v>2015Q1</v>
      </c>
      <c r="G56" s="91">
        <f>INDEX('Slika 37 · Indeks cijena (defla'!$D$5:$D$102,MATCH(F56,'Slika 37 · Indeks cijena (defla'!$A$5:$A$102,0))</f>
        <v>101.07294919103038</v>
      </c>
      <c r="H56" s="189">
        <f t="shared" si="9"/>
        <v>8200.1386783868784</v>
      </c>
      <c r="I56" s="130">
        <f t="shared" si="10"/>
        <v>1.6380556317911354E-2</v>
      </c>
      <c r="J56" s="130">
        <f t="shared" si="11"/>
        <v>3.4648461171974176E-2</v>
      </c>
    </row>
    <row r="57" spans="1:10" x14ac:dyDescent="0.25">
      <c r="A57" s="187">
        <v>42094</v>
      </c>
      <c r="B57" s="70">
        <f t="shared" si="6"/>
        <v>2015</v>
      </c>
      <c r="C57" s="70">
        <f t="shared" si="7"/>
        <v>3</v>
      </c>
      <c r="D57" s="188">
        <v>8280.5460000000003</v>
      </c>
      <c r="E57" s="70" t="str">
        <f t="shared" si="8"/>
        <v>2015Q1</v>
      </c>
      <c r="F57" s="70" t="str">
        <f>IF(COUNTIF('Slika 37 · Indeks cijena (defla'!$A$5:$A$102,E57)&gt;0,E57,'Slika 37 · Indeks cijena (defla'!$A$102)</f>
        <v>2015Q1</v>
      </c>
      <c r="G57" s="91">
        <f>INDEX('Slika 37 · Indeks cijena (defla'!$D$5:$D$102,MATCH(F57,'Slika 37 · Indeks cijena (defla'!$A$5:$A$102,0))</f>
        <v>101.07294919103038</v>
      </c>
      <c r="H57" s="189">
        <f t="shared" si="9"/>
        <v>8192.6431021118842</v>
      </c>
      <c r="I57" s="130">
        <f t="shared" si="10"/>
        <v>1.7999202865749409E-2</v>
      </c>
      <c r="J57" s="130">
        <f t="shared" si="11"/>
        <v>3.6296200445901983E-2</v>
      </c>
    </row>
    <row r="58" spans="1:10" x14ac:dyDescent="0.25">
      <c r="A58" s="187">
        <v>42124</v>
      </c>
      <c r="B58" s="70">
        <f t="shared" si="6"/>
        <v>2015</v>
      </c>
      <c r="C58" s="70">
        <f t="shared" si="7"/>
        <v>4</v>
      </c>
      <c r="D58" s="188">
        <v>8194.4789999999994</v>
      </c>
      <c r="E58" s="70" t="str">
        <f t="shared" si="8"/>
        <v>2015Q2</v>
      </c>
      <c r="F58" s="70" t="str">
        <f>IF(COUNTIF('Slika 37 · Indeks cijena (defla'!$A$5:$A$102,E58)&gt;0,E58,'Slika 37 · Indeks cijena (defla'!$A$102)</f>
        <v>2015Q2</v>
      </c>
      <c r="G58" s="91">
        <f>INDEX('Slika 37 · Indeks cijena (defla'!$D$5:$D$102,MATCH(F58,'Slika 37 · Indeks cijena (defla'!$A$5:$A$102,0))</f>
        <v>99.188191881918826</v>
      </c>
      <c r="H58" s="189">
        <f t="shared" si="9"/>
        <v>8261.5469084821416</v>
      </c>
      <c r="I58" s="130">
        <f t="shared" si="10"/>
        <v>1.6504896280136849E-2</v>
      </c>
      <c r="J58" s="130">
        <f t="shared" si="11"/>
        <v>6.3048160761828287E-2</v>
      </c>
    </row>
    <row r="59" spans="1:10" x14ac:dyDescent="0.25">
      <c r="A59" s="187">
        <v>42155</v>
      </c>
      <c r="B59" s="70">
        <f t="shared" si="6"/>
        <v>2015</v>
      </c>
      <c r="C59" s="70">
        <f t="shared" si="7"/>
        <v>5</v>
      </c>
      <c r="D59" s="188">
        <v>8208.8140000000003</v>
      </c>
      <c r="E59" s="70" t="str">
        <f t="shared" si="8"/>
        <v>2015Q2</v>
      </c>
      <c r="F59" s="70" t="str">
        <f>IF(COUNTIF('Slika 37 · Indeks cijena (defla'!$A$5:$A$102,E59)&gt;0,E59,'Slika 37 · Indeks cijena (defla'!$A$102)</f>
        <v>2015Q2</v>
      </c>
      <c r="G59" s="91">
        <f>INDEX('Slika 37 · Indeks cijena (defla'!$D$5:$D$102,MATCH(F59,'Slika 37 · Indeks cijena (defla'!$A$5:$A$102,0))</f>
        <v>99.188191881918826</v>
      </c>
      <c r="H59" s="189">
        <f t="shared" si="9"/>
        <v>8275.9992336309515</v>
      </c>
      <c r="I59" s="130">
        <f t="shared" si="10"/>
        <v>2.2639985818007746E-2</v>
      </c>
      <c r="J59" s="130">
        <f t="shared" si="11"/>
        <v>6.9464160992825041E-2</v>
      </c>
    </row>
    <row r="60" spans="1:10" x14ac:dyDescent="0.25">
      <c r="A60" s="187">
        <v>42185</v>
      </c>
      <c r="B60" s="70">
        <f t="shared" si="6"/>
        <v>2015</v>
      </c>
      <c r="C60" s="70">
        <f t="shared" si="7"/>
        <v>6</v>
      </c>
      <c r="D60" s="188">
        <v>8176.8609999999999</v>
      </c>
      <c r="E60" s="70" t="str">
        <f t="shared" si="8"/>
        <v>2015Q2</v>
      </c>
      <c r="F60" s="70" t="str">
        <f>IF(COUNTIF('Slika 37 · Indeks cijena (defla'!$A$5:$A$102,E60)&gt;0,E60,'Slika 37 · Indeks cijena (defla'!$A$102)</f>
        <v>2015Q2</v>
      </c>
      <c r="G60" s="91">
        <f>INDEX('Slika 37 · Indeks cijena (defla'!$D$5:$D$102,MATCH(F60,'Slika 37 · Indeks cijena (defla'!$A$5:$A$102,0))</f>
        <v>99.188191881918826</v>
      </c>
      <c r="H60" s="189">
        <f t="shared" si="9"/>
        <v>8243.7847135416669</v>
      </c>
      <c r="I60" s="130">
        <f t="shared" si="10"/>
        <v>2.1954331850222442E-2</v>
      </c>
      <c r="J60" s="130">
        <f t="shared" si="11"/>
        <v>6.8747112612595584E-2</v>
      </c>
    </row>
    <row r="61" spans="1:10" x14ac:dyDescent="0.25">
      <c r="A61" s="187">
        <v>42216</v>
      </c>
      <c r="B61" s="70">
        <f t="shared" si="6"/>
        <v>2015</v>
      </c>
      <c r="C61" s="70">
        <f t="shared" si="7"/>
        <v>7</v>
      </c>
      <c r="D61" s="188">
        <v>8095.085</v>
      </c>
      <c r="E61" s="70" t="str">
        <f t="shared" si="8"/>
        <v>2015Q3</v>
      </c>
      <c r="F61" s="70" t="str">
        <f>IF(COUNTIF('Slika 37 · Indeks cijena (defla'!$A$5:$A$102,E61)&gt;0,E61,'Slika 37 · Indeks cijena (defla'!$A$102)</f>
        <v>2015Q3</v>
      </c>
      <c r="G61" s="91">
        <f>INDEX('Slika 37 · Indeks cijena (defla'!$D$5:$D$102,MATCH(F61,'Slika 37 · Indeks cijena (defla'!$A$5:$A$102,0))</f>
        <v>99.801305705364769</v>
      </c>
      <c r="H61" s="189">
        <f t="shared" si="9"/>
        <v>8111.2014945961309</v>
      </c>
      <c r="I61" s="130">
        <f t="shared" si="10"/>
        <v>5.8996419681029977E-3</v>
      </c>
      <c r="J61" s="130">
        <f t="shared" si="11"/>
        <v>3.6339835911620266E-2</v>
      </c>
    </row>
    <row r="62" spans="1:10" x14ac:dyDescent="0.25">
      <c r="A62" s="187">
        <v>42247</v>
      </c>
      <c r="B62" s="70">
        <f t="shared" si="6"/>
        <v>2015</v>
      </c>
      <c r="C62" s="70">
        <f t="shared" si="7"/>
        <v>8</v>
      </c>
      <c r="D62" s="188">
        <v>7973.5020000000004</v>
      </c>
      <c r="E62" s="70" t="str">
        <f t="shared" si="8"/>
        <v>2015Q3</v>
      </c>
      <c r="F62" s="70" t="str">
        <f>IF(COUNTIF('Slika 37 · Indeks cijena (defla'!$A$5:$A$102,E62)&gt;0,E62,'Slika 37 · Indeks cijena (defla'!$A$102)</f>
        <v>2015Q3</v>
      </c>
      <c r="G62" s="91">
        <f>INDEX('Slika 37 · Indeks cijena (defla'!$D$5:$D$102,MATCH(F62,'Slika 37 · Indeks cijena (defla'!$A$5:$A$102,0))</f>
        <v>99.801305705364769</v>
      </c>
      <c r="H62" s="189">
        <f t="shared" si="9"/>
        <v>7989.376435153582</v>
      </c>
      <c r="I62" s="130">
        <f t="shared" si="10"/>
        <v>-8.4921349639146548E-3</v>
      </c>
      <c r="J62" s="130">
        <f t="shared" si="11"/>
        <v>2.1512539905209183E-2</v>
      </c>
    </row>
    <row r="63" spans="1:10" x14ac:dyDescent="0.25">
      <c r="A63" s="187">
        <v>42277</v>
      </c>
      <c r="B63" s="70">
        <f t="shared" si="6"/>
        <v>2015</v>
      </c>
      <c r="C63" s="70">
        <f t="shared" si="7"/>
        <v>9</v>
      </c>
      <c r="D63" s="188">
        <v>8010.8519999999999</v>
      </c>
      <c r="E63" s="70" t="str">
        <f t="shared" si="8"/>
        <v>2015Q3</v>
      </c>
      <c r="F63" s="70" t="str">
        <f>IF(COUNTIF('Slika 37 · Indeks cijena (defla'!$A$5:$A$102,E63)&gt;0,E63,'Slika 37 · Indeks cijena (defla'!$A$102)</f>
        <v>2015Q3</v>
      </c>
      <c r="G63" s="91">
        <f>INDEX('Slika 37 · Indeks cijena (defla'!$D$5:$D$102,MATCH(F63,'Slika 37 · Indeks cijena (defla'!$A$5:$A$102,0))</f>
        <v>99.801305705364769</v>
      </c>
      <c r="H63" s="189">
        <f t="shared" si="9"/>
        <v>8026.8007952218413</v>
      </c>
      <c r="I63" s="130">
        <f t="shared" si="10"/>
        <v>6.4912368302749712E-6</v>
      </c>
      <c r="J63" s="130">
        <f t="shared" si="11"/>
        <v>3.0268348650823063E-2</v>
      </c>
    </row>
    <row r="64" spans="1:10" x14ac:dyDescent="0.25">
      <c r="A64" s="187">
        <v>42308</v>
      </c>
      <c r="B64" s="70">
        <f t="shared" si="6"/>
        <v>2015</v>
      </c>
      <c r="C64" s="70">
        <f t="shared" si="7"/>
        <v>10</v>
      </c>
      <c r="D64" s="188">
        <v>7971.4939999999997</v>
      </c>
      <c r="E64" s="70" t="str">
        <f t="shared" si="8"/>
        <v>2015Q4</v>
      </c>
      <c r="F64" s="70" t="str">
        <f>IF(COUNTIF('Slika 37 · Indeks cijena (defla'!$A$5:$A$102,E64)&gt;0,E64,'Slika 37 · Indeks cijena (defla'!$A$102)</f>
        <v>2015Q4</v>
      </c>
      <c r="G64" s="91">
        <f>INDEX('Slika 37 · Indeks cijena (defla'!$D$5:$D$102,MATCH(F64,'Slika 37 · Indeks cijena (defla'!$A$5:$A$102,0))</f>
        <v>99.937553221686073</v>
      </c>
      <c r="H64" s="189">
        <f t="shared" si="9"/>
        <v>7976.4750516927961</v>
      </c>
      <c r="I64" s="130">
        <f t="shared" si="10"/>
        <v>-6.954995213847126E-3</v>
      </c>
      <c r="J64" s="130">
        <f t="shared" si="11"/>
        <v>1.2901392066585027E-2</v>
      </c>
    </row>
    <row r="65" spans="1:10" x14ac:dyDescent="0.25">
      <c r="A65" s="187">
        <v>42338</v>
      </c>
      <c r="B65" s="70">
        <f t="shared" si="6"/>
        <v>2015</v>
      </c>
      <c r="C65" s="70">
        <f t="shared" si="7"/>
        <v>11</v>
      </c>
      <c r="D65" s="188">
        <v>7971.4930000000004</v>
      </c>
      <c r="E65" s="70" t="str">
        <f t="shared" si="8"/>
        <v>2015Q4</v>
      </c>
      <c r="F65" s="70" t="str">
        <f>IF(COUNTIF('Slika 37 · Indeks cijena (defla'!$A$5:$A$102,E65)&gt;0,E65,'Slika 37 · Indeks cijena (defla'!$A$102)</f>
        <v>2015Q4</v>
      </c>
      <c r="G65" s="91">
        <f>INDEX('Slika 37 · Indeks cijena (defla'!$D$5:$D$102,MATCH(F65,'Slika 37 · Indeks cijena (defla'!$A$5:$A$102,0))</f>
        <v>99.937553221686073</v>
      </c>
      <c r="H65" s="189">
        <f t="shared" si="9"/>
        <v>7976.4740510679385</v>
      </c>
      <c r="I65" s="130">
        <f t="shared" si="10"/>
        <v>-6.6971214190629791E-3</v>
      </c>
      <c r="J65" s="130">
        <f t="shared" si="11"/>
        <v>1.3164422165377498E-2</v>
      </c>
    </row>
    <row r="66" spans="1:10" x14ac:dyDescent="0.25">
      <c r="A66" s="187">
        <v>42369</v>
      </c>
      <c r="B66" s="70">
        <f t="shared" si="6"/>
        <v>2015</v>
      </c>
      <c r="C66" s="70">
        <f t="shared" si="7"/>
        <v>12</v>
      </c>
      <c r="D66" s="188">
        <v>7840.6360000000004</v>
      </c>
      <c r="E66" s="70" t="str">
        <f t="shared" si="8"/>
        <v>2015Q4</v>
      </c>
      <c r="F66" s="70" t="str">
        <f>IF(COUNTIF('Slika 37 · Indeks cijena (defla'!$A$5:$A$102,E66)&gt;0,E66,'Slika 37 · Indeks cijena (defla'!$A$102)</f>
        <v>2015Q4</v>
      </c>
      <c r="G66" s="91">
        <f>INDEX('Slika 37 · Indeks cijena (defla'!$D$5:$D$102,MATCH(F66,'Slika 37 · Indeks cijena (defla'!$A$5:$A$102,0))</f>
        <v>99.937553221686073</v>
      </c>
      <c r="H66" s="189">
        <f t="shared" si="9"/>
        <v>7845.5352840263567</v>
      </c>
      <c r="I66" s="130">
        <f t="shared" si="10"/>
        <v>-1.9131145789574089E-2</v>
      </c>
      <c r="J66" s="130">
        <f t="shared" si="11"/>
        <v>4.81773812906372E-4</v>
      </c>
    </row>
    <row r="67" spans="1:10" x14ac:dyDescent="0.25">
      <c r="A67" s="187">
        <v>42400</v>
      </c>
      <c r="B67" s="70">
        <f t="shared" si="6"/>
        <v>2016</v>
      </c>
      <c r="C67" s="70">
        <f t="shared" si="7"/>
        <v>1</v>
      </c>
      <c r="D67" s="188">
        <v>7547.8190000000004</v>
      </c>
      <c r="E67" s="70" t="str">
        <f t="shared" si="8"/>
        <v>2016Q1</v>
      </c>
      <c r="F67" s="70" t="str">
        <f>IF(COUNTIF('Slika 37 · Indeks cijena (defla'!$A$5:$A$102,E67)&gt;0,E67,'Slika 37 · Indeks cijena (defla'!$A$102)</f>
        <v>2016Q1</v>
      </c>
      <c r="G67" s="91">
        <f>INDEX('Slika 37 · Indeks cijena (defla'!$D$5:$D$102,MATCH(F67,'Slika 37 · Indeks cijena (defla'!$A$5:$A$102,0))</f>
        <v>101.23190462673858</v>
      </c>
      <c r="H67" s="189">
        <f t="shared" si="9"/>
        <v>7455.9685781179896</v>
      </c>
      <c r="I67" s="130">
        <f t="shared" si="10"/>
        <v>-9.9168656428196833E-2</v>
      </c>
      <c r="J67" s="130">
        <f t="shared" si="11"/>
        <v>-0.10058315158409703</v>
      </c>
    </row>
    <row r="68" spans="1:10" x14ac:dyDescent="0.25">
      <c r="A68" s="187">
        <v>42429</v>
      </c>
      <c r="B68" s="70">
        <f t="shared" si="6"/>
        <v>2016</v>
      </c>
      <c r="C68" s="70">
        <f t="shared" si="7"/>
        <v>2</v>
      </c>
      <c r="D68" s="188">
        <v>7241.5709999999999</v>
      </c>
      <c r="E68" s="70" t="str">
        <f t="shared" si="8"/>
        <v>2016Q1</v>
      </c>
      <c r="F68" s="70" t="str">
        <f>IF(COUNTIF('Slika 37 · Indeks cijena (defla'!$A$5:$A$102,E68)&gt;0,E68,'Slika 37 · Indeks cijena (defla'!$A$102)</f>
        <v>2016Q1</v>
      </c>
      <c r="G68" s="91">
        <f>INDEX('Slika 37 · Indeks cijena (defla'!$D$5:$D$102,MATCH(F68,'Slika 37 · Indeks cijena (defla'!$A$5:$A$102,0))</f>
        <v>101.23190462673858</v>
      </c>
      <c r="H68" s="189">
        <f t="shared" si="9"/>
        <v>7153.4473511103624</v>
      </c>
      <c r="I68" s="130">
        <f t="shared" si="10"/>
        <v>-0.12627118664517722</v>
      </c>
      <c r="J68" s="130">
        <f t="shared" si="11"/>
        <v>-0.12764312511388154</v>
      </c>
    </row>
    <row r="69" spans="1:10" x14ac:dyDescent="0.25">
      <c r="A69" s="187">
        <v>42460</v>
      </c>
      <c r="B69" s="70">
        <f t="shared" si="6"/>
        <v>2016</v>
      </c>
      <c r="C69" s="70">
        <f t="shared" si="7"/>
        <v>3</v>
      </c>
      <c r="D69" s="188">
        <v>7055.0709999999999</v>
      </c>
      <c r="E69" s="70" t="str">
        <f t="shared" si="8"/>
        <v>2016Q1</v>
      </c>
      <c r="F69" s="70" t="str">
        <f>IF(COUNTIF('Slika 37 · Indeks cijena (defla'!$A$5:$A$102,E69)&gt;0,E69,'Slika 37 · Indeks cijena (defla'!$A$102)</f>
        <v>2016Q1</v>
      </c>
      <c r="G69" s="91">
        <f>INDEX('Slika 37 · Indeks cijena (defla'!$D$5:$D$102,MATCH(F69,'Slika 37 · Indeks cijena (defla'!$A$5:$A$102,0))</f>
        <v>101.23190462673858</v>
      </c>
      <c r="H69" s="189">
        <f t="shared" si="9"/>
        <v>6969.2168946276352</v>
      </c>
      <c r="I69" s="130">
        <f t="shared" si="10"/>
        <v>-0.14799446799764171</v>
      </c>
      <c r="J69" s="130">
        <f t="shared" si="11"/>
        <v>-0.14933229633411915</v>
      </c>
    </row>
    <row r="70" spans="1:10" x14ac:dyDescent="0.25">
      <c r="A70" s="187">
        <v>42490</v>
      </c>
      <c r="B70" s="70">
        <f t="shared" ref="B70:B101" si="12">YEAR(A70)</f>
        <v>2016</v>
      </c>
      <c r="C70" s="70">
        <f t="shared" ref="C70:C101" si="13">MONTH(A70)</f>
        <v>4</v>
      </c>
      <c r="D70" s="188">
        <v>6976.8220000000001</v>
      </c>
      <c r="E70" s="70" t="str">
        <f t="shared" ref="E70:E101" si="14">B70&amp;"Q"&amp;ROUNDUP(C70/3,0)</f>
        <v>2016Q2</v>
      </c>
      <c r="F70" s="70" t="str">
        <f>IF(COUNTIF('Slika 37 · Indeks cijena (defla'!$A$5:$A$102,E70)&gt;0,E70,'Slika 37 · Indeks cijena (defla'!$A$102)</f>
        <v>2016Q2</v>
      </c>
      <c r="G70" s="91">
        <f>INDEX('Slika 37 · Indeks cijena (defla'!$D$5:$D$102,MATCH(F70,'Slika 37 · Indeks cijena (defla'!$A$5:$A$102,0))</f>
        <v>100.50525120635822</v>
      </c>
      <c r="H70" s="189">
        <f t="shared" ref="H70:H101" si="15">D70/G70*100</f>
        <v>6941.7487307952997</v>
      </c>
      <c r="I70" s="130">
        <f t="shared" si="10"/>
        <v>-0.14859480389174218</v>
      </c>
      <c r="J70" s="130">
        <f t="shared" si="11"/>
        <v>-0.15975194383170577</v>
      </c>
    </row>
    <row r="71" spans="1:10" x14ac:dyDescent="0.25">
      <c r="A71" s="187">
        <v>42521</v>
      </c>
      <c r="B71" s="70">
        <f t="shared" si="12"/>
        <v>2016</v>
      </c>
      <c r="C71" s="70">
        <f t="shared" si="13"/>
        <v>5</v>
      </c>
      <c r="D71" s="188">
        <v>6961.1450000000004</v>
      </c>
      <c r="E71" s="70" t="str">
        <f t="shared" si="14"/>
        <v>2016Q2</v>
      </c>
      <c r="F71" s="70" t="str">
        <f>IF(COUNTIF('Slika 37 · Indeks cijena (defla'!$A$5:$A$102,E71)&gt;0,E71,'Slika 37 · Indeks cijena (defla'!$A$102)</f>
        <v>2016Q2</v>
      </c>
      <c r="G71" s="91">
        <f>INDEX('Slika 37 · Indeks cijena (defla'!$D$5:$D$102,MATCH(F71,'Slika 37 · Indeks cijena (defla'!$A$5:$A$102,0))</f>
        <v>100.50525120635822</v>
      </c>
      <c r="H71" s="189">
        <f t="shared" si="15"/>
        <v>6926.1505408382291</v>
      </c>
      <c r="I71" s="130">
        <f t="shared" si="10"/>
        <v>-0.15199138389540801</v>
      </c>
      <c r="J71" s="130">
        <f t="shared" si="11"/>
        <v>-0.16310401374946715</v>
      </c>
    </row>
    <row r="72" spans="1:10" x14ac:dyDescent="0.25">
      <c r="A72" s="187">
        <v>42551</v>
      </c>
      <c r="B72" s="70">
        <f t="shared" si="12"/>
        <v>2016</v>
      </c>
      <c r="C72" s="70">
        <f t="shared" si="13"/>
        <v>6</v>
      </c>
      <c r="D72" s="188">
        <v>6975.26</v>
      </c>
      <c r="E72" s="70" t="str">
        <f t="shared" si="14"/>
        <v>2016Q2</v>
      </c>
      <c r="F72" s="70" t="str">
        <f>IF(COUNTIF('Slika 37 · Indeks cijena (defla'!$A$5:$A$102,E72)&gt;0,E72,'Slika 37 · Indeks cijena (defla'!$A$102)</f>
        <v>2016Q2</v>
      </c>
      <c r="G72" s="91">
        <f>INDEX('Slika 37 · Indeks cijena (defla'!$D$5:$D$102,MATCH(F72,'Slika 37 · Indeks cijena (defla'!$A$5:$A$102,0))</f>
        <v>100.50525120635822</v>
      </c>
      <c r="H72" s="189">
        <f t="shared" si="15"/>
        <v>6940.1945831450521</v>
      </c>
      <c r="I72" s="130">
        <f t="shared" si="10"/>
        <v>-0.14695137901940603</v>
      </c>
      <c r="J72" s="130">
        <f t="shared" si="11"/>
        <v>-0.15813005502864119</v>
      </c>
    </row>
    <row r="73" spans="1:10" x14ac:dyDescent="0.25">
      <c r="A73" s="187">
        <v>42582</v>
      </c>
      <c r="B73" s="70">
        <f t="shared" si="12"/>
        <v>2016</v>
      </c>
      <c r="C73" s="70">
        <f t="shared" si="13"/>
        <v>7</v>
      </c>
      <c r="D73" s="188">
        <v>6934.7070000000003</v>
      </c>
      <c r="E73" s="70" t="str">
        <f t="shared" si="14"/>
        <v>2016Q3</v>
      </c>
      <c r="F73" s="70" t="str">
        <f>IF(COUNTIF('Slika 37 · Indeks cijena (defla'!$A$5:$A$102,E73)&gt;0,E73,'Slika 37 · Indeks cijena (defla'!$A$102)</f>
        <v>2016Q3</v>
      </c>
      <c r="G73" s="91">
        <f>INDEX('Slika 37 · Indeks cijena (defla'!$D$5:$D$102,MATCH(F73,'Slika 37 · Indeks cijena (defla'!$A$5:$A$102,0))</f>
        <v>101.45898382060746</v>
      </c>
      <c r="H73" s="189">
        <f t="shared" si="15"/>
        <v>6834.985665006714</v>
      </c>
      <c r="I73" s="130">
        <f t="shared" si="10"/>
        <v>-0.14334352264367822</v>
      </c>
      <c r="J73" s="130">
        <f t="shared" si="11"/>
        <v>-0.15733992435518473</v>
      </c>
    </row>
    <row r="74" spans="1:10" x14ac:dyDescent="0.25">
      <c r="A74" s="187">
        <v>42613</v>
      </c>
      <c r="B74" s="70">
        <f t="shared" si="12"/>
        <v>2016</v>
      </c>
      <c r="C74" s="70">
        <f t="shared" si="13"/>
        <v>8</v>
      </c>
      <c r="D74" s="188">
        <v>6919.8019999999997</v>
      </c>
      <c r="E74" s="70" t="str">
        <f t="shared" si="14"/>
        <v>2016Q3</v>
      </c>
      <c r="F74" s="70" t="str">
        <f>IF(COUNTIF('Slika 37 · Indeks cijena (defla'!$A$5:$A$102,E74)&gt;0,E74,'Slika 37 · Indeks cijena (defla'!$A$102)</f>
        <v>2016Q3</v>
      </c>
      <c r="G74" s="91">
        <f>INDEX('Slika 37 · Indeks cijena (defla'!$D$5:$D$102,MATCH(F74,'Slika 37 · Indeks cijena (defla'!$A$5:$A$102,0))</f>
        <v>101.45898382060746</v>
      </c>
      <c r="H74" s="189">
        <f t="shared" si="15"/>
        <v>6820.2949994404635</v>
      </c>
      <c r="I74" s="130">
        <f t="shared" si="10"/>
        <v>-0.13215021454813713</v>
      </c>
      <c r="J74" s="130">
        <f t="shared" si="11"/>
        <v>-0.14632949707678222</v>
      </c>
    </row>
    <row r="75" spans="1:10" x14ac:dyDescent="0.25">
      <c r="A75" s="187">
        <v>42643</v>
      </c>
      <c r="B75" s="70">
        <f t="shared" si="12"/>
        <v>2016</v>
      </c>
      <c r="C75" s="70">
        <f t="shared" si="13"/>
        <v>9</v>
      </c>
      <c r="D75" s="188">
        <v>6941.4970000000003</v>
      </c>
      <c r="E75" s="70" t="str">
        <f t="shared" si="14"/>
        <v>2016Q3</v>
      </c>
      <c r="F75" s="70" t="str">
        <f>IF(COUNTIF('Slika 37 · Indeks cijena (defla'!$A$5:$A$102,E75)&gt;0,E75,'Slika 37 · Indeks cijena (defla'!$A$102)</f>
        <v>2016Q3</v>
      </c>
      <c r="G75" s="91">
        <f>INDEX('Slika 37 · Indeks cijena (defla'!$D$5:$D$102,MATCH(F75,'Slika 37 · Indeks cijena (defla'!$A$5:$A$102,0))</f>
        <v>101.45898382060746</v>
      </c>
      <c r="H75" s="189">
        <f t="shared" si="15"/>
        <v>6841.6780245635618</v>
      </c>
      <c r="I75" s="130">
        <f t="shared" si="10"/>
        <v>-0.13348829812359531</v>
      </c>
      <c r="J75" s="130">
        <f t="shared" si="11"/>
        <v>-0.14764571849892605</v>
      </c>
    </row>
    <row r="76" spans="1:10" x14ac:dyDescent="0.25">
      <c r="A76" s="187">
        <v>42674</v>
      </c>
      <c r="B76" s="70">
        <f t="shared" si="12"/>
        <v>2016</v>
      </c>
      <c r="C76" s="70">
        <f t="shared" si="13"/>
        <v>10</v>
      </c>
      <c r="D76" s="188">
        <v>6930.2719999999999</v>
      </c>
      <c r="E76" s="70" t="str">
        <f t="shared" si="14"/>
        <v>2016Q4</v>
      </c>
      <c r="F76" s="70" t="str">
        <f>IF(COUNTIF('Slika 37 · Indeks cijena (defla'!$A$5:$A$102,E76)&gt;0,E76,'Slika 37 · Indeks cijena (defla'!$A$102)</f>
        <v>2016Q4</v>
      </c>
      <c r="G76" s="91">
        <f>INDEX('Slika 37 · Indeks cijena (defla'!$D$5:$D$102,MATCH(F76,'Slika 37 · Indeks cijena (defla'!$A$5:$A$102,0))</f>
        <v>100.93670167470907</v>
      </c>
      <c r="H76" s="189">
        <f t="shared" si="15"/>
        <v>6865.9584521934748</v>
      </c>
      <c r="I76" s="130">
        <f t="shared" si="10"/>
        <v>-0.13061817521282704</v>
      </c>
      <c r="J76" s="130">
        <f t="shared" si="11"/>
        <v>-0.13922397955267762</v>
      </c>
    </row>
    <row r="77" spans="1:10" x14ac:dyDescent="0.25">
      <c r="A77" s="187">
        <v>42704</v>
      </c>
      <c r="B77" s="70">
        <f t="shared" si="12"/>
        <v>2016</v>
      </c>
      <c r="C77" s="70">
        <f t="shared" si="13"/>
        <v>11</v>
      </c>
      <c r="D77" s="188">
        <v>6953.8469999999998</v>
      </c>
      <c r="E77" s="70" t="str">
        <f t="shared" si="14"/>
        <v>2016Q4</v>
      </c>
      <c r="F77" s="70" t="str">
        <f>IF(COUNTIF('Slika 37 · Indeks cijena (defla'!$A$5:$A$102,E77)&gt;0,E77,'Slika 37 · Indeks cijena (defla'!$A$102)</f>
        <v>2016Q4</v>
      </c>
      <c r="G77" s="91">
        <f>INDEX('Slika 37 · Indeks cijena (defla'!$D$5:$D$102,MATCH(F77,'Slika 37 · Indeks cijena (defla'!$A$5:$A$102,0))</f>
        <v>100.93670167470907</v>
      </c>
      <c r="H77" s="189">
        <f t="shared" si="15"/>
        <v>6889.3146740719903</v>
      </c>
      <c r="I77" s="130">
        <f t="shared" si="10"/>
        <v>-0.12766065277859495</v>
      </c>
      <c r="J77" s="130">
        <f t="shared" si="11"/>
        <v>-0.13629573293106778</v>
      </c>
    </row>
    <row r="78" spans="1:10" x14ac:dyDescent="0.25">
      <c r="A78" s="187">
        <v>42735</v>
      </c>
      <c r="B78" s="70">
        <f t="shared" si="12"/>
        <v>2016</v>
      </c>
      <c r="C78" s="70">
        <f t="shared" si="13"/>
        <v>12</v>
      </c>
      <c r="D78" s="188">
        <v>6970.3010000000004</v>
      </c>
      <c r="E78" s="70" t="str">
        <f t="shared" si="14"/>
        <v>2016Q4</v>
      </c>
      <c r="F78" s="70" t="str">
        <f>IF(COUNTIF('Slika 37 · Indeks cijena (defla'!$A$5:$A$102,E78)&gt;0,E78,'Slika 37 · Indeks cijena (defla'!$A$102)</f>
        <v>2016Q4</v>
      </c>
      <c r="G78" s="91">
        <f>INDEX('Slika 37 · Indeks cijena (defla'!$D$5:$D$102,MATCH(F78,'Slika 37 · Indeks cijena (defla'!$A$5:$A$102,0))</f>
        <v>100.93670167470907</v>
      </c>
      <c r="H78" s="189">
        <f t="shared" si="15"/>
        <v>6905.6159794713149</v>
      </c>
      <c r="I78" s="130">
        <f t="shared" si="10"/>
        <v>-0.11100311250260819</v>
      </c>
      <c r="J78" s="130">
        <f t="shared" si="11"/>
        <v>-0.11980308169268372</v>
      </c>
    </row>
    <row r="79" spans="1:10" x14ac:dyDescent="0.25">
      <c r="A79" s="187">
        <v>42766</v>
      </c>
      <c r="B79" s="70">
        <f t="shared" si="12"/>
        <v>2017</v>
      </c>
      <c r="C79" s="70">
        <f t="shared" si="13"/>
        <v>1</v>
      </c>
      <c r="D79" s="188">
        <v>6915.3860000000004</v>
      </c>
      <c r="E79" s="70" t="str">
        <f t="shared" si="14"/>
        <v>2017Q1</v>
      </c>
      <c r="F79" s="70" t="str">
        <f>IF(COUNTIF('Slika 37 · Indeks cijena (defla'!$A$5:$A$102,E79)&gt;0,E79,'Slika 37 · Indeks cijena (defla'!$A$102)</f>
        <v>2017Q1</v>
      </c>
      <c r="G79" s="91">
        <f>INDEX('Slika 37 · Indeks cijena (defla'!$D$5:$D$102,MATCH(F79,'Slika 37 · Indeks cijena (defla'!$A$5:$A$102,0))</f>
        <v>101.0502412716435</v>
      </c>
      <c r="H79" s="189">
        <f t="shared" si="15"/>
        <v>6843.5126061797746</v>
      </c>
      <c r="I79" s="130">
        <f t="shared" si="10"/>
        <v>-8.3790165079475232E-2</v>
      </c>
      <c r="J79" s="130">
        <f t="shared" si="11"/>
        <v>-8.214304627512381E-2</v>
      </c>
    </row>
    <row r="80" spans="1:10" x14ac:dyDescent="0.25">
      <c r="A80" s="187">
        <v>42794</v>
      </c>
      <c r="B80" s="70">
        <f t="shared" si="12"/>
        <v>2017</v>
      </c>
      <c r="C80" s="70">
        <f t="shared" si="13"/>
        <v>2</v>
      </c>
      <c r="D80" s="188">
        <v>6863.5349999999999</v>
      </c>
      <c r="E80" s="70" t="str">
        <f t="shared" si="14"/>
        <v>2017Q1</v>
      </c>
      <c r="F80" s="70" t="str">
        <f>IF(COUNTIF('Slika 37 · Indeks cijena (defla'!$A$5:$A$102,E80)&gt;0,E80,'Slika 37 · Indeks cijena (defla'!$A$102)</f>
        <v>2017Q1</v>
      </c>
      <c r="G80" s="91">
        <f>INDEX('Slika 37 · Indeks cijena (defla'!$D$5:$D$102,MATCH(F80,'Slika 37 · Indeks cijena (defla'!$A$5:$A$102,0))</f>
        <v>101.0502412716435</v>
      </c>
      <c r="H80" s="189">
        <f t="shared" si="15"/>
        <v>6792.2005070224714</v>
      </c>
      <c r="I80" s="130">
        <f t="shared" si="10"/>
        <v>-5.2203589524980165E-2</v>
      </c>
      <c r="J80" s="130">
        <f t="shared" si="11"/>
        <v>-5.0499685865699195E-2</v>
      </c>
    </row>
    <row r="81" spans="1:10" x14ac:dyDescent="0.25">
      <c r="A81" s="187">
        <v>42825</v>
      </c>
      <c r="B81" s="70">
        <f t="shared" si="12"/>
        <v>2017</v>
      </c>
      <c r="C81" s="70">
        <f t="shared" si="13"/>
        <v>3</v>
      </c>
      <c r="D81" s="188">
        <v>6873.8469999999998</v>
      </c>
      <c r="E81" s="70" t="str">
        <f t="shared" si="14"/>
        <v>2017Q1</v>
      </c>
      <c r="F81" s="70" t="str">
        <f>IF(COUNTIF('Slika 37 · Indeks cijena (defla'!$A$5:$A$102,E81)&gt;0,E81,'Slika 37 · Indeks cijena (defla'!$A$102)</f>
        <v>2017Q1</v>
      </c>
      <c r="G81" s="91">
        <f>INDEX('Slika 37 · Indeks cijena (defla'!$D$5:$D$102,MATCH(F81,'Slika 37 · Indeks cijena (defla'!$A$5:$A$102,0))</f>
        <v>101.0502412716435</v>
      </c>
      <c r="H81" s="189">
        <f t="shared" si="15"/>
        <v>6802.4053317415719</v>
      </c>
      <c r="I81" s="130">
        <f t="shared" si="10"/>
        <v>-2.5687055452737528E-2</v>
      </c>
      <c r="J81" s="130">
        <f t="shared" si="11"/>
        <v>-2.3935481619843602E-2</v>
      </c>
    </row>
    <row r="82" spans="1:10" x14ac:dyDescent="0.25">
      <c r="A82" s="187">
        <v>42855</v>
      </c>
      <c r="B82" s="70">
        <f t="shared" si="12"/>
        <v>2017</v>
      </c>
      <c r="C82" s="70">
        <f t="shared" si="13"/>
        <v>4</v>
      </c>
      <c r="D82" s="188">
        <v>6899.5110000000004</v>
      </c>
      <c r="E82" s="70" t="str">
        <f t="shared" si="14"/>
        <v>2017Q2</v>
      </c>
      <c r="F82" s="70" t="str">
        <f>IF(COUNTIF('Slika 37 · Indeks cijena (defla'!$A$5:$A$102,E82)&gt;0,E82,'Slika 37 · Indeks cijena (defla'!$A$102)</f>
        <v>2017Q2</v>
      </c>
      <c r="G82" s="91">
        <f>INDEX('Slika 37 · Indeks cijena (defla'!$D$5:$D$102,MATCH(F82,'Slika 37 · Indeks cijena (defla'!$A$5:$A$102,0))</f>
        <v>104.75163213170595</v>
      </c>
      <c r="H82" s="189">
        <f t="shared" si="15"/>
        <v>6586.5427197593744</v>
      </c>
      <c r="I82" s="130">
        <f t="shared" ref="I82:I113" si="16">D82/D70-1</f>
        <v>-1.1081119741911061E-2</v>
      </c>
      <c r="J82" s="130">
        <f t="shared" ref="J82:J113" si="17">H82/H70-1</f>
        <v>-5.1169528718339241E-2</v>
      </c>
    </row>
    <row r="83" spans="1:10" x14ac:dyDescent="0.25">
      <c r="A83" s="187">
        <v>42886</v>
      </c>
      <c r="B83" s="70">
        <f t="shared" si="12"/>
        <v>2017</v>
      </c>
      <c r="C83" s="70">
        <f t="shared" si="13"/>
        <v>5</v>
      </c>
      <c r="D83" s="188">
        <v>6841.607</v>
      </c>
      <c r="E83" s="70" t="str">
        <f t="shared" si="14"/>
        <v>2017Q2</v>
      </c>
      <c r="F83" s="70" t="str">
        <f>IF(COUNTIF('Slika 37 · Indeks cijena (defla'!$A$5:$A$102,E83)&gt;0,E83,'Slika 37 · Indeks cijena (defla'!$A$102)</f>
        <v>2017Q2</v>
      </c>
      <c r="G83" s="91">
        <f>INDEX('Slika 37 · Indeks cijena (defla'!$D$5:$D$102,MATCH(F83,'Slika 37 · Indeks cijena (defla'!$A$5:$A$102,0))</f>
        <v>104.75163213170595</v>
      </c>
      <c r="H83" s="189">
        <f t="shared" si="15"/>
        <v>6531.2652994255359</v>
      </c>
      <c r="I83" s="130">
        <f t="shared" si="16"/>
        <v>-1.7172174979834587E-2</v>
      </c>
      <c r="J83" s="130">
        <f t="shared" si="17"/>
        <v>-5.7013667127844836E-2</v>
      </c>
    </row>
    <row r="84" spans="1:10" x14ac:dyDescent="0.25">
      <c r="A84" s="187">
        <v>42916</v>
      </c>
      <c r="B84" s="70">
        <f t="shared" si="12"/>
        <v>2017</v>
      </c>
      <c r="C84" s="70">
        <f t="shared" si="13"/>
        <v>6</v>
      </c>
      <c r="D84" s="188">
        <v>6830.5010000000002</v>
      </c>
      <c r="E84" s="70" t="str">
        <f t="shared" si="14"/>
        <v>2017Q2</v>
      </c>
      <c r="F84" s="70" t="str">
        <f>IF(COUNTIF('Slika 37 · Indeks cijena (defla'!$A$5:$A$102,E84)&gt;0,E84,'Slika 37 · Indeks cijena (defla'!$A$102)</f>
        <v>2017Q2</v>
      </c>
      <c r="G84" s="91">
        <f>INDEX('Slika 37 · Indeks cijena (defla'!$D$5:$D$102,MATCH(F84,'Slika 37 · Indeks cijena (defla'!$A$5:$A$102,0))</f>
        <v>104.75163213170595</v>
      </c>
      <c r="H84" s="189">
        <f t="shared" si="15"/>
        <v>6520.6630779861262</v>
      </c>
      <c r="I84" s="130">
        <f t="shared" si="16"/>
        <v>-2.0753204898455446E-2</v>
      </c>
      <c r="J84" s="130">
        <f t="shared" si="17"/>
        <v>-6.0449530648290395E-2</v>
      </c>
    </row>
    <row r="85" spans="1:10" x14ac:dyDescent="0.25">
      <c r="A85" s="187">
        <v>42947</v>
      </c>
      <c r="B85" s="70">
        <f t="shared" si="12"/>
        <v>2017</v>
      </c>
      <c r="C85" s="70">
        <f t="shared" si="13"/>
        <v>7</v>
      </c>
      <c r="D85" s="188">
        <v>6812.232</v>
      </c>
      <c r="E85" s="70" t="str">
        <f t="shared" si="14"/>
        <v>2017Q3</v>
      </c>
      <c r="F85" s="70" t="str">
        <f>IF(COUNTIF('Slika 37 · Indeks cijena (defla'!$A$5:$A$102,E85)&gt;0,E85,'Slika 37 · Indeks cijena (defla'!$A$102)</f>
        <v>2017Q3</v>
      </c>
      <c r="G85" s="91">
        <f>INDEX('Slika 37 · Indeks cijena (defla'!$D$5:$D$102,MATCH(F85,'Slika 37 · Indeks cijena (defla'!$A$5:$A$102,0))</f>
        <v>105.36474595515186</v>
      </c>
      <c r="H85" s="189">
        <f t="shared" si="15"/>
        <v>6465.3807478448271</v>
      </c>
      <c r="I85" s="130">
        <f t="shared" si="16"/>
        <v>-1.7661164343352964E-2</v>
      </c>
      <c r="J85" s="130">
        <f t="shared" si="17"/>
        <v>-5.40754487685563E-2</v>
      </c>
    </row>
    <row r="86" spans="1:10" x14ac:dyDescent="0.25">
      <c r="A86" s="187">
        <v>42978</v>
      </c>
      <c r="B86" s="70">
        <f t="shared" si="12"/>
        <v>2017</v>
      </c>
      <c r="C86" s="70">
        <f t="shared" si="13"/>
        <v>8</v>
      </c>
      <c r="D86" s="188">
        <v>6806.2579999999998</v>
      </c>
      <c r="E86" s="70" t="str">
        <f t="shared" si="14"/>
        <v>2017Q3</v>
      </c>
      <c r="F86" s="70" t="str">
        <f>IF(COUNTIF('Slika 37 · Indeks cijena (defla'!$A$5:$A$102,E86)&gt;0,E86,'Slika 37 · Indeks cijena (defla'!$A$102)</f>
        <v>2017Q3</v>
      </c>
      <c r="G86" s="91">
        <f>INDEX('Slika 37 · Indeks cijena (defla'!$D$5:$D$102,MATCH(F86,'Slika 37 · Indeks cijena (defla'!$A$5:$A$102,0))</f>
        <v>105.36474595515186</v>
      </c>
      <c r="H86" s="189">
        <f t="shared" si="15"/>
        <v>6459.7109197198279</v>
      </c>
      <c r="I86" s="130">
        <f t="shared" si="16"/>
        <v>-1.6408561979085468E-2</v>
      </c>
      <c r="J86" s="130">
        <f t="shared" si="17"/>
        <v>-5.2869279078136322E-2</v>
      </c>
    </row>
    <row r="87" spans="1:10" x14ac:dyDescent="0.25">
      <c r="A87" s="187">
        <v>43008</v>
      </c>
      <c r="B87" s="70">
        <f t="shared" si="12"/>
        <v>2017</v>
      </c>
      <c r="C87" s="70">
        <f t="shared" si="13"/>
        <v>9</v>
      </c>
      <c r="D87" s="188">
        <v>6859.1639999999998</v>
      </c>
      <c r="E87" s="70" t="str">
        <f t="shared" si="14"/>
        <v>2017Q3</v>
      </c>
      <c r="F87" s="70" t="str">
        <f>IF(COUNTIF('Slika 37 · Indeks cijena (defla'!$A$5:$A$102,E87)&gt;0,E87,'Slika 37 · Indeks cijena (defla'!$A$102)</f>
        <v>2017Q3</v>
      </c>
      <c r="G87" s="91">
        <f>INDEX('Slika 37 · Indeks cijena (defla'!$D$5:$D$102,MATCH(F87,'Slika 37 · Indeks cijena (defla'!$A$5:$A$102,0))</f>
        <v>105.36474595515186</v>
      </c>
      <c r="H87" s="189">
        <f t="shared" si="15"/>
        <v>6509.9231605603454</v>
      </c>
      <c r="I87" s="130">
        <f t="shared" si="16"/>
        <v>-1.1860986182087307E-2</v>
      </c>
      <c r="J87" s="130">
        <f t="shared" si="17"/>
        <v>-4.8490277211544086E-2</v>
      </c>
    </row>
    <row r="88" spans="1:10" x14ac:dyDescent="0.25">
      <c r="A88" s="187">
        <v>43039</v>
      </c>
      <c r="B88" s="70">
        <f t="shared" si="12"/>
        <v>2017</v>
      </c>
      <c r="C88" s="70">
        <f t="shared" si="13"/>
        <v>10</v>
      </c>
      <c r="D88" s="188">
        <v>6917.4189999999999</v>
      </c>
      <c r="E88" s="70" t="str">
        <f t="shared" si="14"/>
        <v>2017Q4</v>
      </c>
      <c r="F88" s="70" t="str">
        <f>IF(COUNTIF('Slika 37 · Indeks cijena (defla'!$A$5:$A$102,E88)&gt;0,E88,'Slika 37 · Indeks cijena (defla'!$A$102)</f>
        <v>2017Q4</v>
      </c>
      <c r="G88" s="91">
        <f>INDEX('Slika 37 · Indeks cijena (defla'!$D$5:$D$102,MATCH(F88,'Slika 37 · Indeks cijena (defla'!$A$5:$A$102,0))</f>
        <v>108.74822594379792</v>
      </c>
      <c r="H88" s="189">
        <f t="shared" si="15"/>
        <v>6360.9488246502387</v>
      </c>
      <c r="I88" s="130">
        <f t="shared" si="16"/>
        <v>-1.8546169616430186E-3</v>
      </c>
      <c r="J88" s="130">
        <f t="shared" si="17"/>
        <v>-7.3552677468052607E-2</v>
      </c>
    </row>
    <row r="89" spans="1:10" x14ac:dyDescent="0.25">
      <c r="A89" s="187">
        <v>43069</v>
      </c>
      <c r="B89" s="70">
        <f t="shared" si="12"/>
        <v>2017</v>
      </c>
      <c r="C89" s="70">
        <f t="shared" si="13"/>
        <v>11</v>
      </c>
      <c r="D89" s="188">
        <v>7015.06</v>
      </c>
      <c r="E89" s="70" t="str">
        <f t="shared" si="14"/>
        <v>2017Q4</v>
      </c>
      <c r="F89" s="70" t="str">
        <f>IF(COUNTIF('Slika 37 · Indeks cijena (defla'!$A$5:$A$102,E89)&gt;0,E89,'Slika 37 · Indeks cijena (defla'!$A$102)</f>
        <v>2017Q4</v>
      </c>
      <c r="G89" s="91">
        <f>INDEX('Slika 37 · Indeks cijena (defla'!$D$5:$D$102,MATCH(F89,'Slika 37 · Indeks cijena (defla'!$A$5:$A$102,0))</f>
        <v>108.74822594379792</v>
      </c>
      <c r="H89" s="189">
        <f t="shared" si="15"/>
        <v>6450.7351169346402</v>
      </c>
      <c r="I89" s="130">
        <f t="shared" si="16"/>
        <v>8.8027533536474412E-3</v>
      </c>
      <c r="J89" s="130">
        <f t="shared" si="17"/>
        <v>-6.3660839704121619E-2</v>
      </c>
    </row>
    <row r="90" spans="1:10" x14ac:dyDescent="0.25">
      <c r="A90" s="187">
        <v>43100</v>
      </c>
      <c r="B90" s="70">
        <f t="shared" si="12"/>
        <v>2017</v>
      </c>
      <c r="C90" s="70">
        <f t="shared" si="13"/>
        <v>12</v>
      </c>
      <c r="D90" s="188">
        <v>7011.4679999999998</v>
      </c>
      <c r="E90" s="70" t="str">
        <f t="shared" si="14"/>
        <v>2017Q4</v>
      </c>
      <c r="F90" s="70" t="str">
        <f>IF(COUNTIF('Slika 37 · Indeks cijena (defla'!$A$5:$A$102,E90)&gt;0,E90,'Slika 37 · Indeks cijena (defla'!$A$102)</f>
        <v>2017Q4</v>
      </c>
      <c r="G90" s="91">
        <f>INDEX('Slika 37 · Indeks cijena (defla'!$D$5:$D$102,MATCH(F90,'Slika 37 · Indeks cijena (defla'!$A$5:$A$102,0))</f>
        <v>108.74822594379792</v>
      </c>
      <c r="H90" s="189">
        <f t="shared" si="15"/>
        <v>6447.4320745458326</v>
      </c>
      <c r="I90" s="130">
        <f t="shared" si="16"/>
        <v>5.9060577154415039E-3</v>
      </c>
      <c r="J90" s="130">
        <f t="shared" si="17"/>
        <v>-6.6349461986816127E-2</v>
      </c>
    </row>
    <row r="91" spans="1:10" x14ac:dyDescent="0.25">
      <c r="A91" s="187">
        <v>43131</v>
      </c>
      <c r="B91" s="70">
        <f t="shared" si="12"/>
        <v>2018</v>
      </c>
      <c r="C91" s="70">
        <f t="shared" si="13"/>
        <v>1</v>
      </c>
      <c r="D91" s="188">
        <v>6928.8109999999997</v>
      </c>
      <c r="E91" s="70" t="str">
        <f t="shared" si="14"/>
        <v>2018Q1</v>
      </c>
      <c r="F91" s="70" t="str">
        <f>IF(COUNTIF('Slika 37 · Indeks cijena (defla'!$A$5:$A$102,E91)&gt;0,E91,'Slika 37 · Indeks cijena (defla'!$A$102)</f>
        <v>2018Q1</v>
      </c>
      <c r="G91" s="91">
        <f>INDEX('Slika 37 · Indeks cijena (defla'!$D$5:$D$102,MATCH(F91,'Slika 37 · Indeks cijena (defla'!$A$5:$A$102,0))</f>
        <v>109.86091399375535</v>
      </c>
      <c r="H91" s="189">
        <f t="shared" si="15"/>
        <v>6306.893642259196</v>
      </c>
      <c r="I91" s="130">
        <f t="shared" si="16"/>
        <v>1.941323304295528E-3</v>
      </c>
      <c r="J91" s="130">
        <f t="shared" si="17"/>
        <v>-7.8412796878025048E-2</v>
      </c>
    </row>
    <row r="92" spans="1:10" x14ac:dyDescent="0.25">
      <c r="A92" s="187">
        <v>43159</v>
      </c>
      <c r="B92" s="70">
        <f t="shared" si="12"/>
        <v>2018</v>
      </c>
      <c r="C92" s="70">
        <f t="shared" si="13"/>
        <v>2</v>
      </c>
      <c r="D92" s="188">
        <v>6964.7049999999999</v>
      </c>
      <c r="E92" s="70" t="str">
        <f t="shared" si="14"/>
        <v>2018Q1</v>
      </c>
      <c r="F92" s="70" t="str">
        <f>IF(COUNTIF('Slika 37 · Indeks cijena (defla'!$A$5:$A$102,E92)&gt;0,E92,'Slika 37 · Indeks cijena (defla'!$A$102)</f>
        <v>2018Q1</v>
      </c>
      <c r="G92" s="91">
        <f>INDEX('Slika 37 · Indeks cijena (defla'!$D$5:$D$102,MATCH(F92,'Slika 37 · Indeks cijena (defla'!$A$5:$A$102,0))</f>
        <v>109.86091399375535</v>
      </c>
      <c r="H92" s="189">
        <f t="shared" si="15"/>
        <v>6339.5658627015282</v>
      </c>
      <c r="I92" s="130">
        <f t="shared" si="16"/>
        <v>1.4740217686658452E-2</v>
      </c>
      <c r="J92" s="130">
        <f t="shared" si="17"/>
        <v>-6.6640353719382039E-2</v>
      </c>
    </row>
    <row r="93" spans="1:10" x14ac:dyDescent="0.25">
      <c r="A93" s="187">
        <v>43190</v>
      </c>
      <c r="B93" s="70">
        <f t="shared" si="12"/>
        <v>2018</v>
      </c>
      <c r="C93" s="70">
        <f t="shared" si="13"/>
        <v>3</v>
      </c>
      <c r="D93" s="188">
        <v>6979.56</v>
      </c>
      <c r="E93" s="70" t="str">
        <f t="shared" si="14"/>
        <v>2018Q1</v>
      </c>
      <c r="F93" s="70" t="str">
        <f>IF(COUNTIF('Slika 37 · Indeks cijena (defla'!$A$5:$A$102,E93)&gt;0,E93,'Slika 37 · Indeks cijena (defla'!$A$102)</f>
        <v>2018Q1</v>
      </c>
      <c r="G93" s="91">
        <f>INDEX('Slika 37 · Indeks cijena (defla'!$D$5:$D$102,MATCH(F93,'Slika 37 · Indeks cijena (defla'!$A$5:$A$102,0))</f>
        <v>109.86091399375535</v>
      </c>
      <c r="H93" s="189">
        <f t="shared" si="15"/>
        <v>6353.0875051674238</v>
      </c>
      <c r="I93" s="130">
        <f t="shared" si="16"/>
        <v>1.5379015564355836E-2</v>
      </c>
      <c r="J93" s="130">
        <f t="shared" si="17"/>
        <v>-6.6052786427990173E-2</v>
      </c>
    </row>
    <row r="94" spans="1:10" x14ac:dyDescent="0.25">
      <c r="A94" s="187">
        <v>43220</v>
      </c>
      <c r="B94" s="70">
        <f t="shared" si="12"/>
        <v>2018</v>
      </c>
      <c r="C94" s="70">
        <f t="shared" si="13"/>
        <v>4</v>
      </c>
      <c r="D94" s="188">
        <v>6978.4</v>
      </c>
      <c r="E94" s="70" t="str">
        <f t="shared" si="14"/>
        <v>2018Q2</v>
      </c>
      <c r="F94" s="70" t="str">
        <f>IF(COUNTIF('Slika 37 · Indeks cijena (defla'!$A$5:$A$102,E94)&gt;0,E94,'Slika 37 · Indeks cijena (defla'!$A$102)</f>
        <v>2018Q2</v>
      </c>
      <c r="G94" s="91">
        <f>INDEX('Slika 37 · Indeks cijena (defla'!$D$5:$D$102,MATCH(F94,'Slika 37 · Indeks cijena (defla'!$A$5:$A$102,0))</f>
        <v>109.92903775191598</v>
      </c>
      <c r="H94" s="189">
        <f t="shared" si="15"/>
        <v>6348.095228258624</v>
      </c>
      <c r="I94" s="130">
        <f t="shared" si="16"/>
        <v>1.1433998728315631E-2</v>
      </c>
      <c r="J94" s="130">
        <f t="shared" si="17"/>
        <v>-3.6202223479917195E-2</v>
      </c>
    </row>
    <row r="95" spans="1:10" x14ac:dyDescent="0.25">
      <c r="A95" s="187">
        <v>43251</v>
      </c>
      <c r="B95" s="70">
        <f t="shared" si="12"/>
        <v>2018</v>
      </c>
      <c r="C95" s="70">
        <f t="shared" si="13"/>
        <v>5</v>
      </c>
      <c r="D95" s="188">
        <v>6979.9939999999997</v>
      </c>
      <c r="E95" s="70" t="str">
        <f t="shared" si="14"/>
        <v>2018Q2</v>
      </c>
      <c r="F95" s="70" t="str">
        <f>IF(COUNTIF('Slika 37 · Indeks cijena (defla'!$A$5:$A$102,E95)&gt;0,E95,'Slika 37 · Indeks cijena (defla'!$A$102)</f>
        <v>2018Q2</v>
      </c>
      <c r="G95" s="91">
        <f>INDEX('Slika 37 · Indeks cijena (defla'!$D$5:$D$102,MATCH(F95,'Slika 37 · Indeks cijena (defla'!$A$5:$A$102,0))</f>
        <v>109.92903775191598</v>
      </c>
      <c r="H95" s="189">
        <f t="shared" si="15"/>
        <v>6349.5452545961571</v>
      </c>
      <c r="I95" s="130">
        <f t="shared" si="16"/>
        <v>2.0227265319390675E-2</v>
      </c>
      <c r="J95" s="130">
        <f t="shared" si="17"/>
        <v>-2.7823099583071942E-2</v>
      </c>
    </row>
    <row r="96" spans="1:10" x14ac:dyDescent="0.25">
      <c r="A96" s="187">
        <v>43281</v>
      </c>
      <c r="B96" s="70">
        <f t="shared" si="12"/>
        <v>2018</v>
      </c>
      <c r="C96" s="70">
        <f t="shared" si="13"/>
        <v>6</v>
      </c>
      <c r="D96" s="188">
        <v>6991.0309999999999</v>
      </c>
      <c r="E96" s="70" t="str">
        <f t="shared" si="14"/>
        <v>2018Q2</v>
      </c>
      <c r="F96" s="70" t="str">
        <f>IF(COUNTIF('Slika 37 · Indeks cijena (defla'!$A$5:$A$102,E96)&gt;0,E96,'Slika 37 · Indeks cijena (defla'!$A$102)</f>
        <v>2018Q2</v>
      </c>
      <c r="G96" s="91">
        <f>INDEX('Slika 37 · Indeks cijena (defla'!$D$5:$D$102,MATCH(F96,'Slika 37 · Indeks cijena (defla'!$A$5:$A$102,0))</f>
        <v>109.92903775191598</v>
      </c>
      <c r="H96" s="189">
        <f t="shared" si="15"/>
        <v>6359.5853679508364</v>
      </c>
      <c r="I96" s="130">
        <f t="shared" si="16"/>
        <v>2.3501936387974931E-2</v>
      </c>
      <c r="J96" s="130">
        <f t="shared" si="17"/>
        <v>-2.4702658013276424E-2</v>
      </c>
    </row>
    <row r="97" spans="1:10" x14ac:dyDescent="0.25">
      <c r="A97" s="187">
        <v>43312</v>
      </c>
      <c r="B97" s="70">
        <f t="shared" si="12"/>
        <v>2018</v>
      </c>
      <c r="C97" s="70">
        <f t="shared" si="13"/>
        <v>7</v>
      </c>
      <c r="D97" s="188">
        <v>6993.2489999999998</v>
      </c>
      <c r="E97" s="70" t="str">
        <f t="shared" si="14"/>
        <v>2018Q3</v>
      </c>
      <c r="F97" s="70" t="str">
        <f>IF(COUNTIF('Slika 37 · Indeks cijena (defla'!$A$5:$A$102,E97)&gt;0,E97,'Slika 37 · Indeks cijena (defla'!$A$102)</f>
        <v>2018Q3</v>
      </c>
      <c r="G97" s="91">
        <f>INDEX('Slika 37 · Indeks cijena (defla'!$D$5:$D$102,MATCH(F97,'Slika 37 · Indeks cijena (defla'!$A$5:$A$102,0))</f>
        <v>113.13085438546695</v>
      </c>
      <c r="H97" s="189">
        <f t="shared" si="15"/>
        <v>6181.5576643416289</v>
      </c>
      <c r="I97" s="130">
        <f t="shared" si="16"/>
        <v>2.6572348093840681E-2</v>
      </c>
      <c r="J97" s="130">
        <f t="shared" si="17"/>
        <v>-4.3898896998109227E-2</v>
      </c>
    </row>
    <row r="98" spans="1:10" x14ac:dyDescent="0.25">
      <c r="A98" s="187">
        <v>43343</v>
      </c>
      <c r="B98" s="70">
        <f t="shared" si="12"/>
        <v>2018</v>
      </c>
      <c r="C98" s="70">
        <f t="shared" si="13"/>
        <v>8</v>
      </c>
      <c r="D98" s="188">
        <v>7022.67</v>
      </c>
      <c r="E98" s="70" t="str">
        <f t="shared" si="14"/>
        <v>2018Q3</v>
      </c>
      <c r="F98" s="70" t="str">
        <f>IF(COUNTIF('Slika 37 · Indeks cijena (defla'!$A$5:$A$102,E98)&gt;0,E98,'Slika 37 · Indeks cijena (defla'!$A$102)</f>
        <v>2018Q3</v>
      </c>
      <c r="G98" s="91">
        <f>INDEX('Slika 37 · Indeks cijena (defla'!$D$5:$D$102,MATCH(F98,'Slika 37 · Indeks cijena (defla'!$A$5:$A$102,0))</f>
        <v>113.13085438546695</v>
      </c>
      <c r="H98" s="189">
        <f t="shared" si="15"/>
        <v>6207.5638322962659</v>
      </c>
      <c r="I98" s="130">
        <f t="shared" si="16"/>
        <v>3.1796032416050002E-2</v>
      </c>
      <c r="J98" s="130">
        <f t="shared" si="17"/>
        <v>-3.9033803610904916E-2</v>
      </c>
    </row>
    <row r="99" spans="1:10" x14ac:dyDescent="0.25">
      <c r="A99" s="187">
        <v>43373</v>
      </c>
      <c r="B99" s="70">
        <f t="shared" si="12"/>
        <v>2018</v>
      </c>
      <c r="C99" s="70">
        <f t="shared" si="13"/>
        <v>9</v>
      </c>
      <c r="D99" s="188">
        <v>7014.1040000000003</v>
      </c>
      <c r="E99" s="70" t="str">
        <f t="shared" si="14"/>
        <v>2018Q3</v>
      </c>
      <c r="F99" s="70" t="str">
        <f>IF(COUNTIF('Slika 37 · Indeks cijena (defla'!$A$5:$A$102,E99)&gt;0,E99,'Slika 37 · Indeks cijena (defla'!$A$102)</f>
        <v>2018Q3</v>
      </c>
      <c r="G99" s="91">
        <f>INDEX('Slika 37 · Indeks cijena (defla'!$D$5:$D$102,MATCH(F99,'Slika 37 · Indeks cijena (defla'!$A$5:$A$102,0))</f>
        <v>113.13085438546695</v>
      </c>
      <c r="H99" s="189">
        <f t="shared" si="15"/>
        <v>6199.9920694500197</v>
      </c>
      <c r="I99" s="130">
        <f t="shared" si="16"/>
        <v>2.2588758630060601E-2</v>
      </c>
      <c r="J99" s="130">
        <f t="shared" si="17"/>
        <v>-4.760902447942994E-2</v>
      </c>
    </row>
    <row r="100" spans="1:10" x14ac:dyDescent="0.25">
      <c r="A100" s="187">
        <v>43404</v>
      </c>
      <c r="B100" s="70">
        <f t="shared" si="12"/>
        <v>2018</v>
      </c>
      <c r="C100" s="70">
        <f t="shared" si="13"/>
        <v>10</v>
      </c>
      <c r="D100" s="188">
        <v>7049.2420000000002</v>
      </c>
      <c r="E100" s="70" t="str">
        <f t="shared" si="14"/>
        <v>2018Q4</v>
      </c>
      <c r="F100" s="70" t="str">
        <f>IF(COUNTIF('Slika 37 · Indeks cijena (defla'!$A$5:$A$102,E100)&gt;0,E100,'Slika 37 · Indeks cijena (defla'!$A$102)</f>
        <v>2018Q4</v>
      </c>
      <c r="G100" s="91">
        <f>INDEX('Slika 37 · Indeks cijena (defla'!$D$5:$D$102,MATCH(F100,'Slika 37 · Indeks cijena (defla'!$A$5:$A$102,0))</f>
        <v>114.28895827419814</v>
      </c>
      <c r="H100" s="189">
        <f t="shared" si="15"/>
        <v>6167.9116744486382</v>
      </c>
      <c r="I100" s="130">
        <f t="shared" si="16"/>
        <v>1.9056674172838184E-2</v>
      </c>
      <c r="J100" s="130">
        <f t="shared" si="17"/>
        <v>-3.034722578706095E-2</v>
      </c>
    </row>
    <row r="101" spans="1:10" x14ac:dyDescent="0.25">
      <c r="A101" s="187">
        <v>43434</v>
      </c>
      <c r="B101" s="70">
        <f t="shared" si="12"/>
        <v>2018</v>
      </c>
      <c r="C101" s="70">
        <f t="shared" si="13"/>
        <v>11</v>
      </c>
      <c r="D101" s="188">
        <v>7139.7020000000002</v>
      </c>
      <c r="E101" s="70" t="str">
        <f t="shared" si="14"/>
        <v>2018Q4</v>
      </c>
      <c r="F101" s="70" t="str">
        <f>IF(COUNTIF('Slika 37 · Indeks cijena (defla'!$A$5:$A$102,E101)&gt;0,E101,'Slika 37 · Indeks cijena (defla'!$A$102)</f>
        <v>2018Q4</v>
      </c>
      <c r="G101" s="91">
        <f>INDEX('Slika 37 · Indeks cijena (defla'!$D$5:$D$102,MATCH(F101,'Slika 37 · Indeks cijena (defla'!$A$5:$A$102,0))</f>
        <v>114.28895827419814</v>
      </c>
      <c r="H101" s="189">
        <f t="shared" si="15"/>
        <v>6247.0619277766737</v>
      </c>
      <c r="I101" s="130">
        <f t="shared" si="16"/>
        <v>1.7767773903573092E-2</v>
      </c>
      <c r="J101" s="130">
        <f t="shared" si="17"/>
        <v>-3.1573640130297398E-2</v>
      </c>
    </row>
    <row r="102" spans="1:10" x14ac:dyDescent="0.25">
      <c r="A102" s="187">
        <v>43465</v>
      </c>
      <c r="B102" s="70">
        <f t="shared" ref="B102:B133" si="18">YEAR(A102)</f>
        <v>2018</v>
      </c>
      <c r="C102" s="70">
        <f t="shared" ref="C102:C133" si="19">MONTH(A102)</f>
        <v>12</v>
      </c>
      <c r="D102" s="188">
        <v>7172.6260000000002</v>
      </c>
      <c r="E102" s="70" t="str">
        <f t="shared" ref="E102:E133" si="20">B102&amp;"Q"&amp;ROUNDUP(C102/3,0)</f>
        <v>2018Q4</v>
      </c>
      <c r="F102" s="70" t="str">
        <f>IF(COUNTIF('Slika 37 · Indeks cijena (defla'!$A$5:$A$102,E102)&gt;0,E102,'Slika 37 · Indeks cijena (defla'!$A$102)</f>
        <v>2018Q4</v>
      </c>
      <c r="G102" s="91">
        <f>INDEX('Slika 37 · Indeks cijena (defla'!$D$5:$D$102,MATCH(F102,'Slika 37 · Indeks cijena (defla'!$A$5:$A$102,0))</f>
        <v>114.28895827419814</v>
      </c>
      <c r="H102" s="189">
        <f t="shared" ref="H102:H133" si="21">D102/G102*100</f>
        <v>6275.8696100735142</v>
      </c>
      <c r="I102" s="130">
        <f t="shared" si="16"/>
        <v>2.2984915569749464E-2</v>
      </c>
      <c r="J102" s="130">
        <f t="shared" si="17"/>
        <v>-2.6609425657951324E-2</v>
      </c>
    </row>
    <row r="103" spans="1:10" x14ac:dyDescent="0.25">
      <c r="A103" s="187">
        <v>43496</v>
      </c>
      <c r="B103" s="70">
        <f t="shared" si="18"/>
        <v>2019</v>
      </c>
      <c r="C103" s="70">
        <f t="shared" si="19"/>
        <v>1</v>
      </c>
      <c r="D103" s="188">
        <v>7187.3220000000001</v>
      </c>
      <c r="E103" s="70" t="str">
        <f t="shared" si="20"/>
        <v>2019Q1</v>
      </c>
      <c r="F103" s="70" t="str">
        <f>IF(COUNTIF('Slika 37 · Indeks cijena (defla'!$A$5:$A$102,E103)&gt;0,E103,'Slika 37 · Indeks cijena (defla'!$A$102)</f>
        <v>2019Q1</v>
      </c>
      <c r="G103" s="91">
        <f>INDEX('Slika 37 · Indeks cijena (defla'!$D$5:$D$102,MATCH(F103,'Slika 37 · Indeks cijena (defla'!$A$5:$A$102,0))</f>
        <v>118.53533919954586</v>
      </c>
      <c r="H103" s="189">
        <f t="shared" si="21"/>
        <v>6063.4423864942519</v>
      </c>
      <c r="I103" s="130">
        <f t="shared" si="16"/>
        <v>3.7309575914251436E-2</v>
      </c>
      <c r="J103" s="130">
        <f t="shared" si="17"/>
        <v>-3.8600818338477172E-2</v>
      </c>
    </row>
    <row r="104" spans="1:10" x14ac:dyDescent="0.25">
      <c r="A104" s="187">
        <v>43524</v>
      </c>
      <c r="B104" s="70">
        <f t="shared" si="18"/>
        <v>2019</v>
      </c>
      <c r="C104" s="70">
        <f t="shared" si="19"/>
        <v>2</v>
      </c>
      <c r="D104" s="188">
        <v>7195.9719999999998</v>
      </c>
      <c r="E104" s="70" t="str">
        <f t="shared" si="20"/>
        <v>2019Q1</v>
      </c>
      <c r="F104" s="70" t="str">
        <f>IF(COUNTIF('Slika 37 · Indeks cijena (defla'!$A$5:$A$102,E104)&gt;0,E104,'Slika 37 · Indeks cijena (defla'!$A$102)</f>
        <v>2019Q1</v>
      </c>
      <c r="G104" s="91">
        <f>INDEX('Slika 37 · Indeks cijena (defla'!$D$5:$D$102,MATCH(F104,'Slika 37 · Indeks cijena (defla'!$A$5:$A$102,0))</f>
        <v>118.53533919954586</v>
      </c>
      <c r="H104" s="189">
        <f t="shared" si="21"/>
        <v>6070.7397883141748</v>
      </c>
      <c r="I104" s="130">
        <f t="shared" si="16"/>
        <v>3.3205570085165004E-2</v>
      </c>
      <c r="J104" s="130">
        <f t="shared" si="17"/>
        <v>-4.2404492706507924E-2</v>
      </c>
    </row>
    <row r="105" spans="1:10" x14ac:dyDescent="0.25">
      <c r="A105" s="187">
        <v>43555</v>
      </c>
      <c r="B105" s="70">
        <f t="shared" si="18"/>
        <v>2019</v>
      </c>
      <c r="C105" s="70">
        <f t="shared" si="19"/>
        <v>3</v>
      </c>
      <c r="D105" s="188">
        <v>7226.2830000000004</v>
      </c>
      <c r="E105" s="70" t="str">
        <f t="shared" si="20"/>
        <v>2019Q1</v>
      </c>
      <c r="F105" s="70" t="str">
        <f>IF(COUNTIF('Slika 37 · Indeks cijena (defla'!$A$5:$A$102,E105)&gt;0,E105,'Slika 37 · Indeks cijena (defla'!$A$102)</f>
        <v>2019Q1</v>
      </c>
      <c r="G105" s="91">
        <f>INDEX('Slika 37 · Indeks cijena (defla'!$D$5:$D$102,MATCH(F105,'Slika 37 · Indeks cijena (defla'!$A$5:$A$102,0))</f>
        <v>118.53533919954586</v>
      </c>
      <c r="H105" s="189">
        <f t="shared" si="21"/>
        <v>6096.311065373563</v>
      </c>
      <c r="I105" s="130">
        <f t="shared" si="16"/>
        <v>3.5349362997094458E-2</v>
      </c>
      <c r="J105" s="130">
        <f t="shared" si="17"/>
        <v>-4.0417582724148859E-2</v>
      </c>
    </row>
    <row r="106" spans="1:10" x14ac:dyDescent="0.25">
      <c r="A106" s="187">
        <v>43585</v>
      </c>
      <c r="B106" s="70">
        <f t="shared" si="18"/>
        <v>2019</v>
      </c>
      <c r="C106" s="70">
        <f t="shared" si="19"/>
        <v>4</v>
      </c>
      <c r="D106" s="188">
        <v>7242.3519999999999</v>
      </c>
      <c r="E106" s="70" t="str">
        <f t="shared" si="20"/>
        <v>2019Q2</v>
      </c>
      <c r="F106" s="70" t="str">
        <f>IF(COUNTIF('Slika 37 · Indeks cijena (defla'!$A$5:$A$102,E106)&gt;0,E106,'Slika 37 · Indeks cijena (defla'!$A$102)</f>
        <v>2019Q2</v>
      </c>
      <c r="G106" s="91">
        <f>INDEX('Slika 37 · Indeks cijena (defla'!$D$5:$D$102,MATCH(F106,'Slika 37 · Indeks cijena (defla'!$A$5:$A$102,0))</f>
        <v>121.16945784842466</v>
      </c>
      <c r="H106" s="189">
        <f t="shared" si="21"/>
        <v>5977.0441566716636</v>
      </c>
      <c r="I106" s="130">
        <f t="shared" si="16"/>
        <v>3.782414307004478E-2</v>
      </c>
      <c r="J106" s="130">
        <f t="shared" si="17"/>
        <v>-5.8450772750733515E-2</v>
      </c>
    </row>
    <row r="107" spans="1:10" x14ac:dyDescent="0.25">
      <c r="A107" s="187">
        <v>43616</v>
      </c>
      <c r="B107" s="70">
        <f t="shared" si="18"/>
        <v>2019</v>
      </c>
      <c r="C107" s="70">
        <f t="shared" si="19"/>
        <v>5</v>
      </c>
      <c r="D107" s="188">
        <v>7276.03</v>
      </c>
      <c r="E107" s="70" t="str">
        <f t="shared" si="20"/>
        <v>2019Q2</v>
      </c>
      <c r="F107" s="70" t="str">
        <f>IF(COUNTIF('Slika 37 · Indeks cijena (defla'!$A$5:$A$102,E107)&gt;0,E107,'Slika 37 · Indeks cijena (defla'!$A$102)</f>
        <v>2019Q2</v>
      </c>
      <c r="G107" s="91">
        <f>INDEX('Slika 37 · Indeks cijena (defla'!$D$5:$D$102,MATCH(F107,'Slika 37 · Indeks cijena (defla'!$A$5:$A$102,0))</f>
        <v>121.16945784842466</v>
      </c>
      <c r="H107" s="189">
        <f t="shared" si="21"/>
        <v>6004.8382894490242</v>
      </c>
      <c r="I107" s="130">
        <f t="shared" si="16"/>
        <v>4.2412070841321592E-2</v>
      </c>
      <c r="J107" s="130">
        <f t="shared" si="17"/>
        <v>-5.4288449223606206E-2</v>
      </c>
    </row>
    <row r="108" spans="1:10" x14ac:dyDescent="0.25">
      <c r="A108" s="187">
        <v>43646</v>
      </c>
      <c r="B108" s="70">
        <f t="shared" si="18"/>
        <v>2019</v>
      </c>
      <c r="C108" s="70">
        <f t="shared" si="19"/>
        <v>6</v>
      </c>
      <c r="D108" s="188">
        <v>7281.2749999999996</v>
      </c>
      <c r="E108" s="70" t="str">
        <f t="shared" si="20"/>
        <v>2019Q2</v>
      </c>
      <c r="F108" s="70" t="str">
        <f>IF(COUNTIF('Slika 37 · Indeks cijena (defla'!$A$5:$A$102,E108)&gt;0,E108,'Slika 37 · Indeks cijena (defla'!$A$102)</f>
        <v>2019Q2</v>
      </c>
      <c r="G108" s="91">
        <f>INDEX('Slika 37 · Indeks cijena (defla'!$D$5:$D$102,MATCH(F108,'Slika 37 · Indeks cijena (defla'!$A$5:$A$102,0))</f>
        <v>121.16945784842466</v>
      </c>
      <c r="H108" s="189">
        <f t="shared" si="21"/>
        <v>6009.1669380153662</v>
      </c>
      <c r="I108" s="130">
        <f t="shared" si="16"/>
        <v>4.1516623227675575E-2</v>
      </c>
      <c r="J108" s="130">
        <f t="shared" si="17"/>
        <v>-5.5100829639209814E-2</v>
      </c>
    </row>
    <row r="109" spans="1:10" x14ac:dyDescent="0.25">
      <c r="A109" s="187">
        <v>43677</v>
      </c>
      <c r="B109" s="70">
        <f t="shared" si="18"/>
        <v>2019</v>
      </c>
      <c r="C109" s="70">
        <f t="shared" si="19"/>
        <v>7</v>
      </c>
      <c r="D109" s="188">
        <v>7297.5389999999998</v>
      </c>
      <c r="E109" s="70" t="str">
        <f t="shared" si="20"/>
        <v>2019Q3</v>
      </c>
      <c r="F109" s="70" t="str">
        <f>IF(COUNTIF('Slika 37 · Indeks cijena (defla'!$A$5:$A$102,E109)&gt;0,E109,'Slika 37 · Indeks cijena (defla'!$A$102)</f>
        <v>2019Q3</v>
      </c>
      <c r="G109" s="91">
        <f>INDEX('Slika 37 · Indeks cijena (defla'!$D$5:$D$102,MATCH(F109,'Slika 37 · Indeks cijena (defla'!$A$5:$A$102,0))</f>
        <v>121.82798751064435</v>
      </c>
      <c r="H109" s="189">
        <f t="shared" si="21"/>
        <v>5990.0349247437089</v>
      </c>
      <c r="I109" s="130">
        <f t="shared" si="16"/>
        <v>4.3511964181455642E-2</v>
      </c>
      <c r="J109" s="130">
        <f t="shared" si="17"/>
        <v>-3.0982925339792744E-2</v>
      </c>
    </row>
    <row r="110" spans="1:10" x14ac:dyDescent="0.25">
      <c r="A110" s="187">
        <v>43708</v>
      </c>
      <c r="B110" s="70">
        <f t="shared" si="18"/>
        <v>2019</v>
      </c>
      <c r="C110" s="70">
        <f t="shared" si="19"/>
        <v>8</v>
      </c>
      <c r="D110" s="188">
        <v>7320.1409999999996</v>
      </c>
      <c r="E110" s="70" t="str">
        <f t="shared" si="20"/>
        <v>2019Q3</v>
      </c>
      <c r="F110" s="70" t="str">
        <f>IF(COUNTIF('Slika 37 · Indeks cijena (defla'!$A$5:$A$102,E110)&gt;0,E110,'Slika 37 · Indeks cijena (defla'!$A$102)</f>
        <v>2019Q3</v>
      </c>
      <c r="G110" s="91">
        <f>INDEX('Slika 37 · Indeks cijena (defla'!$D$5:$D$102,MATCH(F110,'Slika 37 · Indeks cijena (defla'!$A$5:$A$102,0))</f>
        <v>121.82798751064435</v>
      </c>
      <c r="H110" s="189">
        <f t="shared" si="21"/>
        <v>6008.587311975768</v>
      </c>
      <c r="I110" s="130">
        <f t="shared" si="16"/>
        <v>4.2358675546480207E-2</v>
      </c>
      <c r="J110" s="130">
        <f t="shared" si="17"/>
        <v>-3.2053882279111989E-2</v>
      </c>
    </row>
    <row r="111" spans="1:10" x14ac:dyDescent="0.25">
      <c r="A111" s="187">
        <v>43738</v>
      </c>
      <c r="B111" s="70">
        <f t="shared" si="18"/>
        <v>2019</v>
      </c>
      <c r="C111" s="70">
        <f t="shared" si="19"/>
        <v>9</v>
      </c>
      <c r="D111" s="188">
        <v>7325.9110000000001</v>
      </c>
      <c r="E111" s="70" t="str">
        <f t="shared" si="20"/>
        <v>2019Q3</v>
      </c>
      <c r="F111" s="70" t="str">
        <f>IF(COUNTIF('Slika 37 · Indeks cijena (defla'!$A$5:$A$102,E111)&gt;0,E111,'Slika 37 · Indeks cijena (defla'!$A$102)</f>
        <v>2019Q3</v>
      </c>
      <c r="G111" s="91">
        <f>INDEX('Slika 37 · Indeks cijena (defla'!$D$5:$D$102,MATCH(F111,'Slika 37 · Indeks cijena (defla'!$A$5:$A$102,0))</f>
        <v>121.82798751064435</v>
      </c>
      <c r="H111" s="189">
        <f t="shared" si="21"/>
        <v>6013.3234979030749</v>
      </c>
      <c r="I111" s="130">
        <f t="shared" si="16"/>
        <v>4.4454288102942163E-2</v>
      </c>
      <c r="J111" s="130">
        <f t="shared" si="17"/>
        <v>-3.010787263208603E-2</v>
      </c>
    </row>
    <row r="112" spans="1:10" x14ac:dyDescent="0.25">
      <c r="A112" s="187">
        <v>43769</v>
      </c>
      <c r="B112" s="70">
        <f t="shared" si="18"/>
        <v>2019</v>
      </c>
      <c r="C112" s="70">
        <f t="shared" si="19"/>
        <v>10</v>
      </c>
      <c r="D112" s="188">
        <v>7417.0439999999999</v>
      </c>
      <c r="E112" s="70" t="str">
        <f t="shared" si="20"/>
        <v>2019Q4</v>
      </c>
      <c r="F112" s="70" t="str">
        <f>IF(COUNTIF('Slika 37 · Indeks cijena (defla'!$A$5:$A$102,E112)&gt;0,E112,'Slika 37 · Indeks cijena (defla'!$A$102)</f>
        <v>2019Q4</v>
      </c>
      <c r="G112" s="91">
        <f>INDEX('Slika 37 · Indeks cijena (defla'!$D$5:$D$102,MATCH(F112,'Slika 37 · Indeks cijena (defla'!$A$5:$A$102,0))</f>
        <v>125.02980414419531</v>
      </c>
      <c r="H112" s="189">
        <f t="shared" si="21"/>
        <v>5932.220761896112</v>
      </c>
      <c r="I112" s="130">
        <f t="shared" si="16"/>
        <v>5.2176106310437342E-2</v>
      </c>
      <c r="J112" s="130">
        <f t="shared" si="17"/>
        <v>-3.8212433152845837E-2</v>
      </c>
    </row>
    <row r="113" spans="1:10" x14ac:dyDescent="0.25">
      <c r="A113" s="187">
        <v>43799</v>
      </c>
      <c r="B113" s="70">
        <f t="shared" si="18"/>
        <v>2019</v>
      </c>
      <c r="C113" s="70">
        <f t="shared" si="19"/>
        <v>11</v>
      </c>
      <c r="D113" s="188">
        <v>7540.99</v>
      </c>
      <c r="E113" s="70" t="str">
        <f t="shared" si="20"/>
        <v>2019Q4</v>
      </c>
      <c r="F113" s="70" t="str">
        <f>IF(COUNTIF('Slika 37 · Indeks cijena (defla'!$A$5:$A$102,E113)&gt;0,E113,'Slika 37 · Indeks cijena (defla'!$A$102)</f>
        <v>2019Q4</v>
      </c>
      <c r="G113" s="91">
        <f>INDEX('Slika 37 · Indeks cijena (defla'!$D$5:$D$102,MATCH(F113,'Slika 37 · Indeks cijena (defla'!$A$5:$A$102,0))</f>
        <v>125.02980414419531</v>
      </c>
      <c r="H113" s="189">
        <f t="shared" si="21"/>
        <v>6031.3539252633473</v>
      </c>
      <c r="I113" s="130">
        <f t="shared" si="16"/>
        <v>5.6205146937505113E-2</v>
      </c>
      <c r="J113" s="130">
        <f t="shared" si="17"/>
        <v>-3.4529512434351206E-2</v>
      </c>
    </row>
    <row r="114" spans="1:10" x14ac:dyDescent="0.25">
      <c r="A114" s="187">
        <v>43830</v>
      </c>
      <c r="B114" s="70">
        <f t="shared" si="18"/>
        <v>2019</v>
      </c>
      <c r="C114" s="70">
        <f t="shared" si="19"/>
        <v>12</v>
      </c>
      <c r="D114" s="188">
        <v>7622.9780000000001</v>
      </c>
      <c r="E114" s="70" t="str">
        <f t="shared" si="20"/>
        <v>2019Q4</v>
      </c>
      <c r="F114" s="70" t="str">
        <f>IF(COUNTIF('Slika 37 · Indeks cijena (defla'!$A$5:$A$102,E114)&gt;0,E114,'Slika 37 · Indeks cijena (defla'!$A$102)</f>
        <v>2019Q4</v>
      </c>
      <c r="G114" s="91">
        <f>INDEX('Slika 37 · Indeks cijena (defla'!$D$5:$D$102,MATCH(F114,'Slika 37 · Indeks cijena (defla'!$A$5:$A$102,0))</f>
        <v>125.02980414419531</v>
      </c>
      <c r="H114" s="189">
        <f t="shared" si="21"/>
        <v>6096.9286900653824</v>
      </c>
      <c r="I114" s="130">
        <f t="shared" ref="I114:I145" si="22">D114/D102-1</f>
        <v>6.278760387060478E-2</v>
      </c>
      <c r="J114" s="130">
        <f t="shared" ref="J114:J145" si="23">H114/H102-1</f>
        <v>-2.8512529916317919E-2</v>
      </c>
    </row>
    <row r="115" spans="1:10" x14ac:dyDescent="0.25">
      <c r="A115" s="187">
        <v>43861</v>
      </c>
      <c r="B115" s="70">
        <f t="shared" si="18"/>
        <v>2020</v>
      </c>
      <c r="C115" s="70">
        <f t="shared" si="19"/>
        <v>1</v>
      </c>
      <c r="D115" s="188">
        <v>7645.4639999999999</v>
      </c>
      <c r="E115" s="70" t="str">
        <f t="shared" si="20"/>
        <v>2020Q1</v>
      </c>
      <c r="F115" s="70" t="str">
        <f>IF(COUNTIF('Slika 37 · Indeks cijena (defla'!$A$5:$A$102,E115)&gt;0,E115,'Slika 37 · Indeks cijena (defla'!$A$102)</f>
        <v>2020Q1</v>
      </c>
      <c r="G115" s="91">
        <f>INDEX('Slika 37 · Indeks cijena (defla'!$D$5:$D$102,MATCH(F115,'Slika 37 · Indeks cijena (defla'!$A$5:$A$102,0))</f>
        <v>128.48140789100199</v>
      </c>
      <c r="H115" s="189">
        <f t="shared" si="21"/>
        <v>5950.6384040296925</v>
      </c>
      <c r="I115" s="130">
        <f t="shared" si="22"/>
        <v>6.3743074263265198E-2</v>
      </c>
      <c r="J115" s="130">
        <f t="shared" si="23"/>
        <v>-1.8603950573657602E-2</v>
      </c>
    </row>
    <row r="116" spans="1:10" x14ac:dyDescent="0.25">
      <c r="A116" s="187">
        <v>43890</v>
      </c>
      <c r="B116" s="70">
        <f t="shared" si="18"/>
        <v>2020</v>
      </c>
      <c r="C116" s="70">
        <f t="shared" si="19"/>
        <v>2</v>
      </c>
      <c r="D116" s="188">
        <v>7679.2030000000004</v>
      </c>
      <c r="E116" s="70" t="str">
        <f t="shared" si="20"/>
        <v>2020Q1</v>
      </c>
      <c r="F116" s="70" t="str">
        <f>IF(COUNTIF('Slika 37 · Indeks cijena (defla'!$A$5:$A$102,E116)&gt;0,E116,'Slika 37 · Indeks cijena (defla'!$A$102)</f>
        <v>2020Q1</v>
      </c>
      <c r="G116" s="91">
        <f>INDEX('Slika 37 · Indeks cijena (defla'!$D$5:$D$102,MATCH(F116,'Slika 37 · Indeks cijena (defla'!$A$5:$A$102,0))</f>
        <v>128.48140789100199</v>
      </c>
      <c r="H116" s="189">
        <f t="shared" si="21"/>
        <v>5976.8982345793565</v>
      </c>
      <c r="I116" s="130">
        <f t="shared" si="22"/>
        <v>6.7152985031070367E-2</v>
      </c>
      <c r="J116" s="130">
        <f t="shared" si="23"/>
        <v>-1.5458009568365627E-2</v>
      </c>
    </row>
    <row r="117" spans="1:10" x14ac:dyDescent="0.25">
      <c r="A117" s="187">
        <v>43921</v>
      </c>
      <c r="B117" s="70">
        <f t="shared" si="18"/>
        <v>2020</v>
      </c>
      <c r="C117" s="70">
        <f t="shared" si="19"/>
        <v>3</v>
      </c>
      <c r="D117" s="188">
        <v>7809.0190000000002</v>
      </c>
      <c r="E117" s="70" t="str">
        <f t="shared" si="20"/>
        <v>2020Q1</v>
      </c>
      <c r="F117" s="70" t="str">
        <f>IF(COUNTIF('Slika 37 · Indeks cijena (defla'!$A$5:$A$102,E117)&gt;0,E117,'Slika 37 · Indeks cijena (defla'!$A$102)</f>
        <v>2020Q1</v>
      </c>
      <c r="G117" s="91">
        <f>INDEX('Slika 37 · Indeks cijena (defla'!$D$5:$D$102,MATCH(F117,'Slika 37 · Indeks cijena (defla'!$A$5:$A$102,0))</f>
        <v>128.48140789100199</v>
      </c>
      <c r="H117" s="189">
        <f t="shared" si="21"/>
        <v>6077.9369779515728</v>
      </c>
      <c r="I117" s="130">
        <f t="shared" si="22"/>
        <v>8.064118164206957E-2</v>
      </c>
      <c r="J117" s="130">
        <f t="shared" si="23"/>
        <v>-3.0139681563090548E-3</v>
      </c>
    </row>
    <row r="118" spans="1:10" x14ac:dyDescent="0.25">
      <c r="A118" s="187">
        <v>43951</v>
      </c>
      <c r="B118" s="70">
        <f t="shared" si="18"/>
        <v>2020</v>
      </c>
      <c r="C118" s="70">
        <f t="shared" si="19"/>
        <v>4</v>
      </c>
      <c r="D118" s="188">
        <v>7763.3779999999997</v>
      </c>
      <c r="E118" s="70" t="str">
        <f t="shared" si="20"/>
        <v>2020Q2</v>
      </c>
      <c r="F118" s="70" t="str">
        <f>IF(COUNTIF('Slika 37 · Indeks cijena (defla'!$A$5:$A$102,E118)&gt;0,E118,'Slika 37 · Indeks cijena (defla'!$A$102)</f>
        <v>2020Q2</v>
      </c>
      <c r="G118" s="91">
        <f>INDEX('Slika 37 · Indeks cijena (defla'!$D$5:$D$102,MATCH(F118,'Slika 37 · Indeks cijena (defla'!$A$5:$A$102,0))</f>
        <v>130.77490774907753</v>
      </c>
      <c r="H118" s="189">
        <f t="shared" si="21"/>
        <v>5936.4431094808106</v>
      </c>
      <c r="I118" s="130">
        <f t="shared" si="22"/>
        <v>7.194154606127956E-2</v>
      </c>
      <c r="J118" s="130">
        <f t="shared" si="23"/>
        <v>-6.7928303901743092E-3</v>
      </c>
    </row>
    <row r="119" spans="1:10" x14ac:dyDescent="0.25">
      <c r="A119" s="187">
        <v>43982</v>
      </c>
      <c r="B119" s="70">
        <f t="shared" si="18"/>
        <v>2020</v>
      </c>
      <c r="C119" s="70">
        <f t="shared" si="19"/>
        <v>5</v>
      </c>
      <c r="D119" s="188">
        <v>7819.6220000000003</v>
      </c>
      <c r="E119" s="70" t="str">
        <f t="shared" si="20"/>
        <v>2020Q2</v>
      </c>
      <c r="F119" s="70" t="str">
        <f>IF(COUNTIF('Slika 37 · Indeks cijena (defla'!$A$5:$A$102,E119)&gt;0,E119,'Slika 37 · Indeks cijena (defla'!$A$102)</f>
        <v>2020Q2</v>
      </c>
      <c r="G119" s="91">
        <f>INDEX('Slika 37 · Indeks cijena (defla'!$D$5:$D$102,MATCH(F119,'Slika 37 · Indeks cijena (defla'!$A$5:$A$102,0))</f>
        <v>130.77490774907753</v>
      </c>
      <c r="H119" s="189">
        <f t="shared" si="21"/>
        <v>5979.4513600451455</v>
      </c>
      <c r="I119" s="130">
        <f t="shared" si="22"/>
        <v>7.4709972333814045E-2</v>
      </c>
      <c r="J119" s="130">
        <f t="shared" si="23"/>
        <v>-4.2277457243912187E-3</v>
      </c>
    </row>
    <row r="120" spans="1:10" x14ac:dyDescent="0.25">
      <c r="A120" s="187">
        <v>44012</v>
      </c>
      <c r="B120" s="70">
        <f t="shared" si="18"/>
        <v>2020</v>
      </c>
      <c r="C120" s="70">
        <f t="shared" si="19"/>
        <v>6</v>
      </c>
      <c r="D120" s="188">
        <v>7892.7259999999997</v>
      </c>
      <c r="E120" s="70" t="str">
        <f t="shared" si="20"/>
        <v>2020Q2</v>
      </c>
      <c r="F120" s="70" t="str">
        <f>IF(COUNTIF('Slika 37 · Indeks cijena (defla'!$A$5:$A$102,E120)&gt;0,E120,'Slika 37 · Indeks cijena (defla'!$A$102)</f>
        <v>2020Q2</v>
      </c>
      <c r="G120" s="91">
        <f>INDEX('Slika 37 · Indeks cijena (defla'!$D$5:$D$102,MATCH(F120,'Slika 37 · Indeks cijena (defla'!$A$5:$A$102,0))</f>
        <v>130.77490774907753</v>
      </c>
      <c r="H120" s="189">
        <f t="shared" si="21"/>
        <v>6035.3519920993203</v>
      </c>
      <c r="I120" s="130">
        <f t="shared" si="22"/>
        <v>8.3975814675314453E-2</v>
      </c>
      <c r="J120" s="130">
        <f t="shared" si="23"/>
        <v>4.3575181641737348E-3</v>
      </c>
    </row>
    <row r="121" spans="1:10" x14ac:dyDescent="0.25">
      <c r="A121" s="187">
        <v>44043</v>
      </c>
      <c r="B121" s="70">
        <f t="shared" si="18"/>
        <v>2020</v>
      </c>
      <c r="C121" s="70">
        <f t="shared" si="19"/>
        <v>7</v>
      </c>
      <c r="D121" s="188">
        <v>7942.7719999999999</v>
      </c>
      <c r="E121" s="70" t="str">
        <f t="shared" si="20"/>
        <v>2020Q3</v>
      </c>
      <c r="F121" s="70" t="str">
        <f>IF(COUNTIF('Slika 37 · Indeks cijena (defla'!$A$5:$A$102,E121)&gt;0,E121,'Slika 37 · Indeks cijena (defla'!$A$102)</f>
        <v>2020Q3</v>
      </c>
      <c r="G121" s="91">
        <f>INDEX('Slika 37 · Indeks cijena (defla'!$D$5:$D$102,MATCH(F121,'Slika 37 · Indeks cijena (defla'!$A$5:$A$102,0))</f>
        <v>130.11637808685782</v>
      </c>
      <c r="H121" s="189">
        <f t="shared" si="21"/>
        <v>6104.3598944153564</v>
      </c>
      <c r="I121" s="130">
        <f t="shared" si="22"/>
        <v>8.8417889921520221E-2</v>
      </c>
      <c r="J121" s="130">
        <f t="shared" si="23"/>
        <v>1.9085860284285161E-2</v>
      </c>
    </row>
    <row r="122" spans="1:10" x14ac:dyDescent="0.25">
      <c r="A122" s="187">
        <v>44074</v>
      </c>
      <c r="B122" s="70">
        <f t="shared" si="18"/>
        <v>2020</v>
      </c>
      <c r="C122" s="70">
        <f t="shared" si="19"/>
        <v>8</v>
      </c>
      <c r="D122" s="188">
        <v>7988.8909999999996</v>
      </c>
      <c r="E122" s="70" t="str">
        <f t="shared" si="20"/>
        <v>2020Q3</v>
      </c>
      <c r="F122" s="70" t="str">
        <f>IF(COUNTIF('Slika 37 · Indeks cijena (defla'!$A$5:$A$102,E122)&gt;0,E122,'Slika 37 · Indeks cijena (defla'!$A$102)</f>
        <v>2020Q3</v>
      </c>
      <c r="G122" s="91">
        <f>INDEX('Slika 37 · Indeks cijena (defla'!$D$5:$D$102,MATCH(F122,'Slika 37 · Indeks cijena (defla'!$A$5:$A$102,0))</f>
        <v>130.11637808685782</v>
      </c>
      <c r="H122" s="189">
        <f t="shared" si="21"/>
        <v>6139.8043178446751</v>
      </c>
      <c r="I122" s="130">
        <f t="shared" si="22"/>
        <v>9.1357529861788134E-2</v>
      </c>
      <c r="J122" s="130">
        <f t="shared" si="23"/>
        <v>2.1838245673384327E-2</v>
      </c>
    </row>
    <row r="123" spans="1:10" x14ac:dyDescent="0.25">
      <c r="A123" s="187">
        <v>44104</v>
      </c>
      <c r="B123" s="70">
        <f t="shared" si="18"/>
        <v>2020</v>
      </c>
      <c r="C123" s="70">
        <f t="shared" si="19"/>
        <v>9</v>
      </c>
      <c r="D123" s="188">
        <v>8022.5690000000004</v>
      </c>
      <c r="E123" s="70" t="str">
        <f t="shared" si="20"/>
        <v>2020Q3</v>
      </c>
      <c r="F123" s="70" t="str">
        <f>IF(COUNTIF('Slika 37 · Indeks cijena (defla'!$A$5:$A$102,E123)&gt;0,E123,'Slika 37 · Indeks cijena (defla'!$A$102)</f>
        <v>2020Q3</v>
      </c>
      <c r="G123" s="91">
        <f>INDEX('Slika 37 · Indeks cijena (defla'!$D$5:$D$102,MATCH(F123,'Slika 37 · Indeks cijena (defla'!$A$5:$A$102,0))</f>
        <v>130.11637808685782</v>
      </c>
      <c r="H123" s="189">
        <f t="shared" si="21"/>
        <v>6165.6873008289695</v>
      </c>
      <c r="I123" s="130">
        <f t="shared" si="22"/>
        <v>9.509506735749329E-2</v>
      </c>
      <c r="J123" s="130">
        <f t="shared" si="23"/>
        <v>2.5337702682888485E-2</v>
      </c>
    </row>
    <row r="124" spans="1:10" x14ac:dyDescent="0.25">
      <c r="A124" s="187">
        <v>44135</v>
      </c>
      <c r="B124" s="70">
        <f t="shared" si="18"/>
        <v>2020</v>
      </c>
      <c r="C124" s="70">
        <f t="shared" si="19"/>
        <v>10</v>
      </c>
      <c r="D124" s="188">
        <v>8056.8450000000003</v>
      </c>
      <c r="E124" s="70" t="str">
        <f t="shared" si="20"/>
        <v>2020Q4</v>
      </c>
      <c r="F124" s="70" t="str">
        <f>IF(COUNTIF('Slika 37 · Indeks cijena (defla'!$A$5:$A$102,E124)&gt;0,E124,'Slika 37 · Indeks cijena (defla'!$A$102)</f>
        <v>2020Q4</v>
      </c>
      <c r="G124" s="91">
        <f>INDEX('Slika 37 · Indeks cijena (defla'!$D$5:$D$102,MATCH(F124,'Slika 37 · Indeks cijena (defla'!$A$5:$A$102,0))</f>
        <v>132.93216009083167</v>
      </c>
      <c r="H124" s="189">
        <f t="shared" si="21"/>
        <v>6060.8696905961742</v>
      </c>
      <c r="I124" s="130">
        <f t="shared" si="22"/>
        <v>8.6260914725596827E-2</v>
      </c>
      <c r="J124" s="130">
        <f t="shared" si="23"/>
        <v>2.16864701877586E-2</v>
      </c>
    </row>
    <row r="125" spans="1:10" x14ac:dyDescent="0.25">
      <c r="A125" s="187">
        <v>44165</v>
      </c>
      <c r="B125" s="70">
        <f t="shared" si="18"/>
        <v>2020</v>
      </c>
      <c r="C125" s="70">
        <f t="shared" si="19"/>
        <v>11</v>
      </c>
      <c r="D125" s="188">
        <v>8134.6610000000001</v>
      </c>
      <c r="E125" s="70" t="str">
        <f t="shared" si="20"/>
        <v>2020Q4</v>
      </c>
      <c r="F125" s="70" t="str">
        <f>IF(COUNTIF('Slika 37 · Indeks cijena (defla'!$A$5:$A$102,E125)&gt;0,E125,'Slika 37 · Indeks cijena (defla'!$A$102)</f>
        <v>2020Q4</v>
      </c>
      <c r="G125" s="91">
        <f>INDEX('Slika 37 · Indeks cijena (defla'!$D$5:$D$102,MATCH(F125,'Slika 37 · Indeks cijena (defla'!$A$5:$A$102,0))</f>
        <v>132.93216009083167</v>
      </c>
      <c r="H125" s="189">
        <f t="shared" si="21"/>
        <v>6119.4078200802869</v>
      </c>
      <c r="I125" s="130">
        <f t="shared" si="22"/>
        <v>7.8725870210675231E-2</v>
      </c>
      <c r="J125" s="130">
        <f t="shared" si="23"/>
        <v>1.4599357939866664E-2</v>
      </c>
    </row>
    <row r="126" spans="1:10" x14ac:dyDescent="0.25">
      <c r="A126" s="187">
        <v>44196</v>
      </c>
      <c r="B126" s="70">
        <f t="shared" si="18"/>
        <v>2020</v>
      </c>
      <c r="C126" s="70">
        <f t="shared" si="19"/>
        <v>12</v>
      </c>
      <c r="D126" s="188">
        <v>8251.5959999999995</v>
      </c>
      <c r="E126" s="70" t="str">
        <f t="shared" si="20"/>
        <v>2020Q4</v>
      </c>
      <c r="F126" s="70" t="str">
        <f>IF(COUNTIF('Slika 37 · Indeks cijena (defla'!$A$5:$A$102,E126)&gt;0,E126,'Slika 37 · Indeks cijena (defla'!$A$102)</f>
        <v>2020Q4</v>
      </c>
      <c r="G126" s="91">
        <f>INDEX('Slika 37 · Indeks cijena (defla'!$D$5:$D$102,MATCH(F126,'Slika 37 · Indeks cijena (defla'!$A$5:$A$102,0))</f>
        <v>132.93216009083167</v>
      </c>
      <c r="H126" s="189">
        <f t="shared" si="21"/>
        <v>6207.37374188589</v>
      </c>
      <c r="I126" s="130">
        <f t="shared" si="22"/>
        <v>8.2463572635261384E-2</v>
      </c>
      <c r="J126" s="130">
        <f t="shared" si="23"/>
        <v>1.8114866916595584E-2</v>
      </c>
    </row>
    <row r="127" spans="1:10" x14ac:dyDescent="0.25">
      <c r="A127" s="187">
        <v>44227</v>
      </c>
      <c r="B127" s="70">
        <f t="shared" si="18"/>
        <v>2021</v>
      </c>
      <c r="C127" s="70">
        <f t="shared" si="19"/>
        <v>1</v>
      </c>
      <c r="D127" s="188">
        <v>8345.9449999999997</v>
      </c>
      <c r="E127" s="70" t="str">
        <f t="shared" si="20"/>
        <v>2021Q1</v>
      </c>
      <c r="F127" s="70" t="str">
        <f>IF(COUNTIF('Slika 37 · Indeks cijena (defla'!$A$5:$A$102,E127)&gt;0,E127,'Slika 37 · Indeks cijena (defla'!$A$102)</f>
        <v>2021Q1</v>
      </c>
      <c r="G127" s="91">
        <f>INDEX('Slika 37 · Indeks cijena (defla'!$D$5:$D$102,MATCH(F127,'Slika 37 · Indeks cijena (defla'!$A$5:$A$102,0))</f>
        <v>134.63525404484815</v>
      </c>
      <c r="H127" s="189">
        <f t="shared" si="21"/>
        <v>6198.9298859419787</v>
      </c>
      <c r="I127" s="130">
        <f t="shared" si="22"/>
        <v>9.1620469339728672E-2</v>
      </c>
      <c r="J127" s="130">
        <f t="shared" si="23"/>
        <v>4.1725183930542142E-2</v>
      </c>
    </row>
    <row r="128" spans="1:10" x14ac:dyDescent="0.25">
      <c r="A128" s="187">
        <v>44255</v>
      </c>
      <c r="B128" s="70">
        <f t="shared" si="18"/>
        <v>2021</v>
      </c>
      <c r="C128" s="70">
        <f t="shared" si="19"/>
        <v>2</v>
      </c>
      <c r="D128" s="188">
        <v>8423.3250000000007</v>
      </c>
      <c r="E128" s="70" t="str">
        <f t="shared" si="20"/>
        <v>2021Q1</v>
      </c>
      <c r="F128" s="70" t="str">
        <f>IF(COUNTIF('Slika 37 · Indeks cijena (defla'!$A$5:$A$102,E128)&gt;0,E128,'Slika 37 · Indeks cijena (defla'!$A$102)</f>
        <v>2021Q1</v>
      </c>
      <c r="G128" s="91">
        <f>INDEX('Slika 37 · Indeks cijena (defla'!$D$5:$D$102,MATCH(F128,'Slika 37 · Indeks cijena (defla'!$A$5:$A$102,0))</f>
        <v>134.63525404484815</v>
      </c>
      <c r="H128" s="189">
        <f t="shared" si="21"/>
        <v>6256.4036884381849</v>
      </c>
      <c r="I128" s="130">
        <f t="shared" si="22"/>
        <v>9.6900941412800368E-2</v>
      </c>
      <c r="J128" s="130">
        <f t="shared" si="23"/>
        <v>4.6764298619265343E-2</v>
      </c>
    </row>
    <row r="129" spans="1:10" x14ac:dyDescent="0.25">
      <c r="A129" s="187">
        <v>44286</v>
      </c>
      <c r="B129" s="70">
        <f t="shared" si="18"/>
        <v>2021</v>
      </c>
      <c r="C129" s="70">
        <f t="shared" si="19"/>
        <v>3</v>
      </c>
      <c r="D129" s="188">
        <v>8455.9840000000004</v>
      </c>
      <c r="E129" s="70" t="str">
        <f t="shared" si="20"/>
        <v>2021Q1</v>
      </c>
      <c r="F129" s="70" t="str">
        <f>IF(COUNTIF('Slika 37 · Indeks cijena (defla'!$A$5:$A$102,E129)&gt;0,E129,'Slika 37 · Indeks cijena (defla'!$A$102)</f>
        <v>2021Q1</v>
      </c>
      <c r="G129" s="91">
        <f>INDEX('Slika 37 · Indeks cijena (defla'!$D$5:$D$102,MATCH(F129,'Slika 37 · Indeks cijena (defla'!$A$5:$A$102,0))</f>
        <v>134.63525404484815</v>
      </c>
      <c r="H129" s="189">
        <f t="shared" si="21"/>
        <v>6280.6610794400403</v>
      </c>
      <c r="I129" s="130">
        <f t="shared" si="22"/>
        <v>8.2848434611312971E-2</v>
      </c>
      <c r="J129" s="130">
        <f t="shared" si="23"/>
        <v>3.3354097323462284E-2</v>
      </c>
    </row>
    <row r="130" spans="1:10" x14ac:dyDescent="0.25">
      <c r="A130" s="187">
        <v>44316</v>
      </c>
      <c r="B130" s="70">
        <f t="shared" si="18"/>
        <v>2021</v>
      </c>
      <c r="C130" s="70">
        <f t="shared" si="19"/>
        <v>4</v>
      </c>
      <c r="D130" s="188">
        <v>8465.2649999999994</v>
      </c>
      <c r="E130" s="70" t="str">
        <f t="shared" si="20"/>
        <v>2021Q2</v>
      </c>
      <c r="F130" s="70" t="str">
        <f>IF(COUNTIF('Slika 37 · Indeks cijena (defla'!$A$5:$A$102,E130)&gt;0,E130,'Slika 37 · Indeks cijena (defla'!$A$102)</f>
        <v>2021Q2</v>
      </c>
      <c r="G130" s="91">
        <f>INDEX('Slika 37 · Indeks cijena (defla'!$D$5:$D$102,MATCH(F130,'Slika 37 · Indeks cijena (defla'!$A$5:$A$102,0))</f>
        <v>139.40391711609425</v>
      </c>
      <c r="H130" s="189">
        <f t="shared" si="21"/>
        <v>6072.4728365776173</v>
      </c>
      <c r="I130" s="130">
        <f t="shared" si="22"/>
        <v>9.040999935852656E-2</v>
      </c>
      <c r="J130" s="130">
        <f t="shared" si="23"/>
        <v>2.2914348640781235E-2</v>
      </c>
    </row>
    <row r="131" spans="1:10" x14ac:dyDescent="0.25">
      <c r="A131" s="187">
        <v>44347</v>
      </c>
      <c r="B131" s="70">
        <f t="shared" si="18"/>
        <v>2021</v>
      </c>
      <c r="C131" s="70">
        <f t="shared" si="19"/>
        <v>5</v>
      </c>
      <c r="D131" s="188">
        <v>8502.866</v>
      </c>
      <c r="E131" s="70" t="str">
        <f t="shared" si="20"/>
        <v>2021Q2</v>
      </c>
      <c r="F131" s="70" t="str">
        <f>IF(COUNTIF('Slika 37 · Indeks cijena (defla'!$A$5:$A$102,E131)&gt;0,E131,'Slika 37 · Indeks cijena (defla'!$A$102)</f>
        <v>2021Q2</v>
      </c>
      <c r="G131" s="91">
        <f>INDEX('Slika 37 · Indeks cijena (defla'!$D$5:$D$102,MATCH(F131,'Slika 37 · Indeks cijena (defla'!$A$5:$A$102,0))</f>
        <v>139.40391711609425</v>
      </c>
      <c r="H131" s="189">
        <f t="shared" si="21"/>
        <v>6099.4455363251336</v>
      </c>
      <c r="I131" s="130">
        <f t="shared" si="22"/>
        <v>8.7375579024152383E-2</v>
      </c>
      <c r="J131" s="130">
        <f t="shared" si="23"/>
        <v>2.0067756898533018E-2</v>
      </c>
    </row>
    <row r="132" spans="1:10" x14ac:dyDescent="0.25">
      <c r="A132" s="187">
        <v>44377</v>
      </c>
      <c r="B132" s="70">
        <f t="shared" si="18"/>
        <v>2021</v>
      </c>
      <c r="C132" s="70">
        <f t="shared" si="19"/>
        <v>6</v>
      </c>
      <c r="D132" s="188">
        <v>8617.9120000000003</v>
      </c>
      <c r="E132" s="70" t="str">
        <f t="shared" si="20"/>
        <v>2021Q2</v>
      </c>
      <c r="F132" s="70" t="str">
        <f>IF(COUNTIF('Slika 37 · Indeks cijena (defla'!$A$5:$A$102,E132)&gt;0,E132,'Slika 37 · Indeks cijena (defla'!$A$102)</f>
        <v>2021Q2</v>
      </c>
      <c r="G132" s="91">
        <f>INDEX('Slika 37 · Indeks cijena (defla'!$D$5:$D$102,MATCH(F132,'Slika 37 · Indeks cijena (defla'!$A$5:$A$102,0))</f>
        <v>139.40391711609425</v>
      </c>
      <c r="H132" s="189">
        <f t="shared" si="21"/>
        <v>6181.9726290926856</v>
      </c>
      <c r="I132" s="130">
        <f t="shared" si="22"/>
        <v>9.1880295857223571E-2</v>
      </c>
      <c r="J132" s="130">
        <f t="shared" si="23"/>
        <v>2.429363476816282E-2</v>
      </c>
    </row>
    <row r="133" spans="1:10" x14ac:dyDescent="0.25">
      <c r="A133" s="187">
        <v>44408</v>
      </c>
      <c r="B133" s="70">
        <f t="shared" si="18"/>
        <v>2021</v>
      </c>
      <c r="C133" s="70">
        <f t="shared" si="19"/>
        <v>7</v>
      </c>
      <c r="D133" s="188">
        <v>8770.2929999999997</v>
      </c>
      <c r="E133" s="70" t="str">
        <f t="shared" si="20"/>
        <v>2021Q3</v>
      </c>
      <c r="F133" s="70" t="str">
        <f>IF(COUNTIF('Slika 37 · Indeks cijena (defla'!$A$5:$A$102,E133)&gt;0,E133,'Slika 37 · Indeks cijena (defla'!$A$102)</f>
        <v>2021Q3</v>
      </c>
      <c r="G133" s="91">
        <f>INDEX('Slika 37 · Indeks cijena (defla'!$D$5:$D$102,MATCH(F133,'Slika 37 · Indeks cijena (defla'!$A$5:$A$102,0))</f>
        <v>141.85637240987796</v>
      </c>
      <c r="H133" s="189">
        <f t="shared" si="21"/>
        <v>6182.5160555066423</v>
      </c>
      <c r="I133" s="130">
        <f t="shared" si="22"/>
        <v>0.10418541536884107</v>
      </c>
      <c r="J133" s="130">
        <f t="shared" si="23"/>
        <v>1.2803334410670608E-2</v>
      </c>
    </row>
    <row r="134" spans="1:10" x14ac:dyDescent="0.25">
      <c r="A134" s="187">
        <v>44439</v>
      </c>
      <c r="B134" s="70">
        <f t="shared" ref="B134:B165" si="24">YEAR(A134)</f>
        <v>2021</v>
      </c>
      <c r="C134" s="70">
        <f t="shared" ref="C134:C165" si="25">MONTH(A134)</f>
        <v>8</v>
      </c>
      <c r="D134" s="188">
        <v>8808.2669999999998</v>
      </c>
      <c r="E134" s="70" t="str">
        <f t="shared" ref="E134:E165" si="26">B134&amp;"Q"&amp;ROUNDUP(C134/3,0)</f>
        <v>2021Q3</v>
      </c>
      <c r="F134" s="70" t="str">
        <f>IF(COUNTIF('Slika 37 · Indeks cijena (defla'!$A$5:$A$102,E134)&gt;0,E134,'Slika 37 · Indeks cijena (defla'!$A$102)</f>
        <v>2021Q3</v>
      </c>
      <c r="G134" s="91">
        <f>INDEX('Slika 37 · Indeks cijena (defla'!$D$5:$D$102,MATCH(F134,'Slika 37 · Indeks cijena (defla'!$A$5:$A$102,0))</f>
        <v>141.85637240987796</v>
      </c>
      <c r="H134" s="189">
        <f t="shared" ref="H134:H165" si="27">D134/G134*100</f>
        <v>6209.2853851848877</v>
      </c>
      <c r="I134" s="130">
        <f t="shared" si="22"/>
        <v>0.10256442352261419</v>
      </c>
      <c r="J134" s="130">
        <f t="shared" si="23"/>
        <v>1.1316495403326465E-2</v>
      </c>
    </row>
    <row r="135" spans="1:10" x14ac:dyDescent="0.25">
      <c r="A135" s="187">
        <v>44469</v>
      </c>
      <c r="B135" s="70">
        <f t="shared" si="24"/>
        <v>2021</v>
      </c>
      <c r="C135" s="70">
        <f t="shared" si="25"/>
        <v>9</v>
      </c>
      <c r="D135" s="188">
        <v>8868.4689999999991</v>
      </c>
      <c r="E135" s="70" t="str">
        <f t="shared" si="26"/>
        <v>2021Q3</v>
      </c>
      <c r="F135" s="70" t="str">
        <f>IF(COUNTIF('Slika 37 · Indeks cijena (defla'!$A$5:$A$102,E135)&gt;0,E135,'Slika 37 · Indeks cijena (defla'!$A$102)</f>
        <v>2021Q3</v>
      </c>
      <c r="G135" s="91">
        <f>INDEX('Slika 37 · Indeks cijena (defla'!$D$5:$D$102,MATCH(F135,'Slika 37 · Indeks cijena (defla'!$A$5:$A$102,0))</f>
        <v>141.85637240987796</v>
      </c>
      <c r="H135" s="189">
        <f t="shared" si="27"/>
        <v>6251.7240849607797</v>
      </c>
      <c r="I135" s="130">
        <f t="shared" si="22"/>
        <v>0.10544004046584066</v>
      </c>
      <c r="J135" s="130">
        <f t="shared" si="23"/>
        <v>1.3954127080081147E-2</v>
      </c>
    </row>
    <row r="136" spans="1:10" x14ac:dyDescent="0.25">
      <c r="A136" s="187">
        <v>44500</v>
      </c>
      <c r="B136" s="70">
        <f t="shared" si="24"/>
        <v>2021</v>
      </c>
      <c r="C136" s="70">
        <f t="shared" si="25"/>
        <v>10</v>
      </c>
      <c r="D136" s="188">
        <v>8910.6039999999994</v>
      </c>
      <c r="E136" s="70" t="str">
        <f t="shared" si="26"/>
        <v>2021Q4</v>
      </c>
      <c r="F136" s="70" t="str">
        <f>IF(COUNTIF('Slika 37 · Indeks cijena (defla'!$A$5:$A$102,E136)&gt;0,E136,'Slika 37 · Indeks cijena (defla'!$A$102)</f>
        <v>2021Q4</v>
      </c>
      <c r="G136" s="91">
        <f>INDEX('Slika 37 · Indeks cijena (defla'!$D$5:$D$102,MATCH(F136,'Slika 37 · Indeks cijena (defla'!$A$5:$A$102,0))</f>
        <v>145.53505535055353</v>
      </c>
      <c r="H136" s="189">
        <f t="shared" si="27"/>
        <v>6122.6513286004047</v>
      </c>
      <c r="I136" s="130">
        <f t="shared" si="22"/>
        <v>0.10596691384779011</v>
      </c>
      <c r="J136" s="130">
        <f t="shared" si="23"/>
        <v>1.0193526862999347E-2</v>
      </c>
    </row>
    <row r="137" spans="1:10" x14ac:dyDescent="0.25">
      <c r="A137" s="187">
        <v>44530</v>
      </c>
      <c r="B137" s="70">
        <f t="shared" si="24"/>
        <v>2021</v>
      </c>
      <c r="C137" s="70">
        <f t="shared" si="25"/>
        <v>11</v>
      </c>
      <c r="D137" s="188">
        <v>8953.7240000000002</v>
      </c>
      <c r="E137" s="70" t="str">
        <f t="shared" si="26"/>
        <v>2021Q4</v>
      </c>
      <c r="F137" s="70" t="str">
        <f>IF(COUNTIF('Slika 37 · Indeks cijena (defla'!$A$5:$A$102,E137)&gt;0,E137,'Slika 37 · Indeks cijena (defla'!$A$102)</f>
        <v>2021Q4</v>
      </c>
      <c r="G137" s="91">
        <f>INDEX('Slika 37 · Indeks cijena (defla'!$D$5:$D$102,MATCH(F137,'Slika 37 · Indeks cijena (defla'!$A$5:$A$102,0))</f>
        <v>145.53505535055353</v>
      </c>
      <c r="H137" s="189">
        <f t="shared" si="27"/>
        <v>6152.2799290060839</v>
      </c>
      <c r="I137" s="130">
        <f t="shared" si="22"/>
        <v>0.10068803113000047</v>
      </c>
      <c r="J137" s="130">
        <f t="shared" si="23"/>
        <v>5.3717794094274574E-3</v>
      </c>
    </row>
    <row r="138" spans="1:10" x14ac:dyDescent="0.25">
      <c r="A138" s="187">
        <v>44561</v>
      </c>
      <c r="B138" s="70">
        <f t="shared" si="24"/>
        <v>2021</v>
      </c>
      <c r="C138" s="70">
        <f t="shared" si="25"/>
        <v>12</v>
      </c>
      <c r="D138" s="188">
        <v>8993.3330000000005</v>
      </c>
      <c r="E138" s="70" t="str">
        <f t="shared" si="26"/>
        <v>2021Q4</v>
      </c>
      <c r="F138" s="70" t="str">
        <f>IF(COUNTIF('Slika 37 · Indeks cijena (defla'!$A$5:$A$102,E138)&gt;0,E138,'Slika 37 · Indeks cijena (defla'!$A$102)</f>
        <v>2021Q4</v>
      </c>
      <c r="G138" s="91">
        <f>INDEX('Slika 37 · Indeks cijena (defla'!$D$5:$D$102,MATCH(F138,'Slika 37 · Indeks cijena (defla'!$A$5:$A$102,0))</f>
        <v>145.53505535055353</v>
      </c>
      <c r="H138" s="189">
        <f t="shared" si="27"/>
        <v>6179.4960522312367</v>
      </c>
      <c r="I138" s="130">
        <f t="shared" si="22"/>
        <v>8.9890125498146123E-2</v>
      </c>
      <c r="J138" s="130">
        <f t="shared" si="23"/>
        <v>-4.4910602798959864E-3</v>
      </c>
    </row>
    <row r="139" spans="1:10" x14ac:dyDescent="0.25">
      <c r="A139" s="187">
        <v>44592</v>
      </c>
      <c r="B139" s="70">
        <f t="shared" si="24"/>
        <v>2022</v>
      </c>
      <c r="C139" s="70">
        <f t="shared" si="25"/>
        <v>1</v>
      </c>
      <c r="D139" s="188">
        <v>9025.7330000000002</v>
      </c>
      <c r="E139" s="70" t="str">
        <f t="shared" si="26"/>
        <v>2022Q1</v>
      </c>
      <c r="F139" s="70" t="str">
        <f>IF(COUNTIF('Slika 37 · Indeks cijena (defla'!$A$5:$A$102,E139)&gt;0,E139,'Slika 37 · Indeks cijena (defla'!$A$102)</f>
        <v>2022Q1</v>
      </c>
      <c r="G139" s="91">
        <f>INDEX('Slika 37 · Indeks cijena (defla'!$D$5:$D$102,MATCH(F139,'Slika 37 · Indeks cijena (defla'!$A$5:$A$102,0))</f>
        <v>153.11950042577351</v>
      </c>
      <c r="H139" s="189">
        <f t="shared" si="27"/>
        <v>5894.5679517647923</v>
      </c>
      <c r="I139" s="130">
        <f t="shared" si="22"/>
        <v>8.1451291615269428E-2</v>
      </c>
      <c r="J139" s="130">
        <f t="shared" si="23"/>
        <v>-4.9099109003865715E-2</v>
      </c>
    </row>
    <row r="140" spans="1:10" x14ac:dyDescent="0.25">
      <c r="A140" s="187">
        <v>44620</v>
      </c>
      <c r="B140" s="70">
        <f t="shared" si="24"/>
        <v>2022</v>
      </c>
      <c r="C140" s="70">
        <f t="shared" si="25"/>
        <v>2</v>
      </c>
      <c r="D140" s="188">
        <v>9069.2510000000002</v>
      </c>
      <c r="E140" s="70" t="str">
        <f t="shared" si="26"/>
        <v>2022Q1</v>
      </c>
      <c r="F140" s="70" t="str">
        <f>IF(COUNTIF('Slika 37 · Indeks cijena (defla'!$A$5:$A$102,E140)&gt;0,E140,'Slika 37 · Indeks cijena (defla'!$A$102)</f>
        <v>2022Q1</v>
      </c>
      <c r="G140" s="91">
        <f>INDEX('Slika 37 · Indeks cijena (defla'!$D$5:$D$102,MATCH(F140,'Slika 37 · Indeks cijena (defla'!$A$5:$A$102,0))</f>
        <v>153.11950042577351</v>
      </c>
      <c r="H140" s="189">
        <f t="shared" si="27"/>
        <v>5922.9888908868443</v>
      </c>
      <c r="I140" s="130">
        <f t="shared" si="22"/>
        <v>7.6683020066304008E-2</v>
      </c>
      <c r="J140" s="130">
        <f t="shared" si="23"/>
        <v>-5.3291765390313661E-2</v>
      </c>
    </row>
    <row r="141" spans="1:10" x14ac:dyDescent="0.25">
      <c r="A141" s="187">
        <v>44651</v>
      </c>
      <c r="B141" s="70">
        <f t="shared" si="24"/>
        <v>2022</v>
      </c>
      <c r="C141" s="70">
        <f t="shared" si="25"/>
        <v>3</v>
      </c>
      <c r="D141" s="188">
        <v>9139.4009999999998</v>
      </c>
      <c r="E141" s="70" t="str">
        <f t="shared" si="26"/>
        <v>2022Q1</v>
      </c>
      <c r="F141" s="70" t="str">
        <f>IF(COUNTIF('Slika 37 · Indeks cijena (defla'!$A$5:$A$102,E141)&gt;0,E141,'Slika 37 · Indeks cijena (defla'!$A$102)</f>
        <v>2022Q1</v>
      </c>
      <c r="G141" s="91">
        <f>INDEX('Slika 37 · Indeks cijena (defla'!$D$5:$D$102,MATCH(F141,'Slika 37 · Indeks cijena (defla'!$A$5:$A$102,0))</f>
        <v>153.11950042577351</v>
      </c>
      <c r="H141" s="189">
        <f t="shared" si="27"/>
        <v>5968.8027812175587</v>
      </c>
      <c r="I141" s="130">
        <f t="shared" si="22"/>
        <v>8.0820517162757177E-2</v>
      </c>
      <c r="J141" s="130">
        <f t="shared" si="23"/>
        <v>-4.9653737763905248E-2</v>
      </c>
    </row>
    <row r="142" spans="1:10" x14ac:dyDescent="0.25">
      <c r="A142" s="187">
        <v>44681</v>
      </c>
      <c r="B142" s="70">
        <f t="shared" si="24"/>
        <v>2022</v>
      </c>
      <c r="C142" s="70">
        <f t="shared" si="25"/>
        <v>4</v>
      </c>
      <c r="D142" s="188">
        <v>9161.2990000000009</v>
      </c>
      <c r="E142" s="70" t="str">
        <f t="shared" si="26"/>
        <v>2022Q2</v>
      </c>
      <c r="F142" s="70" t="str">
        <f>IF(COUNTIF('Slika 37 · Indeks cijena (defla'!$A$5:$A$102,E142)&gt;0,E142,'Slika 37 · Indeks cijena (defla'!$A$102)</f>
        <v>2022Q2</v>
      </c>
      <c r="G142" s="91">
        <f>INDEX('Slika 37 · Indeks cijena (defla'!$D$5:$D$102,MATCH(F142,'Slika 37 · Indeks cijena (defla'!$A$5:$A$102,0))</f>
        <v>158.50127732046553</v>
      </c>
      <c r="H142" s="189">
        <f t="shared" si="27"/>
        <v>5779.9527895773635</v>
      </c>
      <c r="I142" s="130">
        <f t="shared" si="22"/>
        <v>8.2222352164994517E-2</v>
      </c>
      <c r="J142" s="130">
        <f t="shared" si="23"/>
        <v>-4.8171487114484157E-2</v>
      </c>
    </row>
    <row r="143" spans="1:10" x14ac:dyDescent="0.25">
      <c r="A143" s="187">
        <v>44712</v>
      </c>
      <c r="B143" s="70">
        <f t="shared" si="24"/>
        <v>2022</v>
      </c>
      <c r="C143" s="70">
        <f t="shared" si="25"/>
        <v>5</v>
      </c>
      <c r="D143" s="188">
        <v>9308.9110000000001</v>
      </c>
      <c r="E143" s="70" t="str">
        <f t="shared" si="26"/>
        <v>2022Q2</v>
      </c>
      <c r="F143" s="70" t="str">
        <f>IF(COUNTIF('Slika 37 · Indeks cijena (defla'!$A$5:$A$102,E143)&gt;0,E143,'Slika 37 · Indeks cijena (defla'!$A$102)</f>
        <v>2022Q2</v>
      </c>
      <c r="G143" s="91">
        <f>INDEX('Slika 37 · Indeks cijena (defla'!$D$5:$D$102,MATCH(F143,'Slika 37 · Indeks cijena (defla'!$A$5:$A$102,0))</f>
        <v>158.50127732046553</v>
      </c>
      <c r="H143" s="189">
        <f t="shared" si="27"/>
        <v>5873.0826384312313</v>
      </c>
      <c r="I143" s="130">
        <f t="shared" si="22"/>
        <v>9.4796860258646864E-2</v>
      </c>
      <c r="J143" s="130">
        <f t="shared" si="23"/>
        <v>-3.7112045110625602E-2</v>
      </c>
    </row>
    <row r="144" spans="1:10" x14ac:dyDescent="0.25">
      <c r="A144" s="187">
        <v>44742</v>
      </c>
      <c r="B144" s="70">
        <f t="shared" si="24"/>
        <v>2022</v>
      </c>
      <c r="C144" s="70">
        <f t="shared" si="25"/>
        <v>6</v>
      </c>
      <c r="D144" s="188">
        <v>9468.5040000000008</v>
      </c>
      <c r="E144" s="70" t="str">
        <f t="shared" si="26"/>
        <v>2022Q2</v>
      </c>
      <c r="F144" s="70" t="str">
        <f>IF(COUNTIF('Slika 37 · Indeks cijena (defla'!$A$5:$A$102,E144)&gt;0,E144,'Slika 37 · Indeks cijena (defla'!$A$102)</f>
        <v>2022Q2</v>
      </c>
      <c r="G144" s="91">
        <f>INDEX('Slika 37 · Indeks cijena (defla'!$D$5:$D$102,MATCH(F144,'Slika 37 · Indeks cijena (defla'!$A$5:$A$102,0))</f>
        <v>158.50127732046553</v>
      </c>
      <c r="H144" s="189">
        <f t="shared" si="27"/>
        <v>5973.7714169054443</v>
      </c>
      <c r="I144" s="130">
        <f t="shared" si="22"/>
        <v>9.8700474082353162E-2</v>
      </c>
      <c r="J144" s="130">
        <f t="shared" si="23"/>
        <v>-3.3678766419546369E-2</v>
      </c>
    </row>
    <row r="145" spans="1:10" x14ac:dyDescent="0.25">
      <c r="A145" s="187">
        <v>44773</v>
      </c>
      <c r="B145" s="70">
        <f t="shared" si="24"/>
        <v>2022</v>
      </c>
      <c r="C145" s="70">
        <f t="shared" si="25"/>
        <v>7</v>
      </c>
      <c r="D145" s="188">
        <v>9594.7450000000008</v>
      </c>
      <c r="E145" s="70" t="str">
        <f t="shared" si="26"/>
        <v>2022Q3</v>
      </c>
      <c r="F145" s="70" t="str">
        <f>IF(COUNTIF('Slika 37 · Indeks cijena (defla'!$A$5:$A$102,E145)&gt;0,E145,'Slika 37 · Indeks cijena (defla'!$A$102)</f>
        <v>2022Q3</v>
      </c>
      <c r="G145" s="91">
        <f>INDEX('Slika 37 · Indeks cijena (defla'!$D$5:$D$102,MATCH(F145,'Slika 37 · Indeks cijena (defla'!$A$5:$A$102,0))</f>
        <v>162.86119784274769</v>
      </c>
      <c r="H145" s="189">
        <f t="shared" si="27"/>
        <v>5891.3633984592852</v>
      </c>
      <c r="I145" s="130">
        <f t="shared" si="22"/>
        <v>9.4005069157894861E-2</v>
      </c>
      <c r="J145" s="130">
        <f t="shared" si="23"/>
        <v>-4.7092907553071939E-2</v>
      </c>
    </row>
    <row r="146" spans="1:10" x14ac:dyDescent="0.25">
      <c r="A146" s="187">
        <v>44804</v>
      </c>
      <c r="B146" s="70">
        <f t="shared" si="24"/>
        <v>2022</v>
      </c>
      <c r="C146" s="70">
        <f t="shared" si="25"/>
        <v>8</v>
      </c>
      <c r="D146" s="188">
        <v>9648.9619999999995</v>
      </c>
      <c r="E146" s="70" t="str">
        <f t="shared" si="26"/>
        <v>2022Q3</v>
      </c>
      <c r="F146" s="70" t="str">
        <f>IF(COUNTIF('Slika 37 · Indeks cijena (defla'!$A$5:$A$102,E146)&gt;0,E146,'Slika 37 · Indeks cijena (defla'!$A$102)</f>
        <v>2022Q3</v>
      </c>
      <c r="G146" s="91">
        <f>INDEX('Slika 37 · Indeks cijena (defla'!$D$5:$D$102,MATCH(F146,'Slika 37 · Indeks cijena (defla'!$A$5:$A$102,0))</f>
        <v>162.86119784274769</v>
      </c>
      <c r="H146" s="189">
        <f t="shared" si="27"/>
        <v>5924.6537099135512</v>
      </c>
      <c r="I146" s="130">
        <f t="shared" ref="I146:I177" si="28">D146/D134-1</f>
        <v>9.5443859728593594E-2</v>
      </c>
      <c r="J146" s="130">
        <f t="shared" ref="J146:J177" si="29">H146/H134-1</f>
        <v>-4.5839683250903041E-2</v>
      </c>
    </row>
    <row r="147" spans="1:10" x14ac:dyDescent="0.25">
      <c r="A147" s="187">
        <v>44834</v>
      </c>
      <c r="B147" s="70">
        <f t="shared" si="24"/>
        <v>2022</v>
      </c>
      <c r="C147" s="70">
        <f t="shared" si="25"/>
        <v>9</v>
      </c>
      <c r="D147" s="188">
        <v>9725.5769999999993</v>
      </c>
      <c r="E147" s="70" t="str">
        <f t="shared" si="26"/>
        <v>2022Q3</v>
      </c>
      <c r="F147" s="70" t="str">
        <f>IF(COUNTIF('Slika 37 · Indeks cijena (defla'!$A$5:$A$102,E147)&gt;0,E147,'Slika 37 · Indeks cijena (defla'!$A$102)</f>
        <v>2022Q3</v>
      </c>
      <c r="G147" s="91">
        <f>INDEX('Slika 37 · Indeks cijena (defla'!$D$5:$D$102,MATCH(F147,'Slika 37 · Indeks cijena (defla'!$A$5:$A$102,0))</f>
        <v>162.86119784274769</v>
      </c>
      <c r="H147" s="189">
        <f t="shared" si="27"/>
        <v>5971.6968368307289</v>
      </c>
      <c r="I147" s="130">
        <f t="shared" si="28"/>
        <v>9.664667035539054E-2</v>
      </c>
      <c r="J147" s="130">
        <f t="shared" si="29"/>
        <v>-4.4792003665626856E-2</v>
      </c>
    </row>
    <row r="148" spans="1:10" x14ac:dyDescent="0.25">
      <c r="A148" s="187">
        <v>44865</v>
      </c>
      <c r="B148" s="70">
        <f t="shared" si="24"/>
        <v>2022</v>
      </c>
      <c r="C148" s="70">
        <f t="shared" si="25"/>
        <v>10</v>
      </c>
      <c r="D148" s="188">
        <v>9765.9439999999995</v>
      </c>
      <c r="E148" s="70" t="str">
        <f t="shared" si="26"/>
        <v>2022Q4</v>
      </c>
      <c r="F148" s="70" t="str">
        <f>IF(COUNTIF('Slika 37 · Indeks cijena (defla'!$A$5:$A$102,E148)&gt;0,E148,'Slika 37 · Indeks cijena (defla'!$A$102)</f>
        <v>2022Q4</v>
      </c>
      <c r="G148" s="91">
        <f>INDEX('Slika 37 · Indeks cijena (defla'!$D$5:$D$102,MATCH(F148,'Slika 37 · Indeks cijena (defla'!$A$5:$A$102,0))</f>
        <v>170.21856372409877</v>
      </c>
      <c r="H148" s="189">
        <f t="shared" si="27"/>
        <v>5737.2966768943434</v>
      </c>
      <c r="I148" s="130">
        <f t="shared" si="28"/>
        <v>9.599124818025806E-2</v>
      </c>
      <c r="J148" s="130">
        <f t="shared" si="29"/>
        <v>-6.2939179617492735E-2</v>
      </c>
    </row>
    <row r="149" spans="1:10" x14ac:dyDescent="0.25">
      <c r="A149" s="187">
        <v>44895</v>
      </c>
      <c r="B149" s="70">
        <f t="shared" si="24"/>
        <v>2022</v>
      </c>
      <c r="C149" s="70">
        <f t="shared" si="25"/>
        <v>11</v>
      </c>
      <c r="D149" s="188">
        <v>9832.2510000000002</v>
      </c>
      <c r="E149" s="70" t="str">
        <f t="shared" si="26"/>
        <v>2022Q4</v>
      </c>
      <c r="F149" s="70" t="str">
        <f>IF(COUNTIF('Slika 37 · Indeks cijena (defla'!$A$5:$A$102,E149)&gt;0,E149,'Slika 37 · Indeks cijena (defla'!$A$102)</f>
        <v>2022Q4</v>
      </c>
      <c r="G149" s="91">
        <f>INDEX('Slika 37 · Indeks cijena (defla'!$D$5:$D$102,MATCH(F149,'Slika 37 · Indeks cijena (defla'!$A$5:$A$102,0))</f>
        <v>170.21856372409877</v>
      </c>
      <c r="H149" s="189">
        <f t="shared" si="27"/>
        <v>5776.2507125466918</v>
      </c>
      <c r="I149" s="130">
        <f t="shared" si="28"/>
        <v>9.8118615226468808E-2</v>
      </c>
      <c r="J149" s="130">
        <f t="shared" si="29"/>
        <v>-6.1120303497006256E-2</v>
      </c>
    </row>
    <row r="150" spans="1:10" x14ac:dyDescent="0.25">
      <c r="A150" s="187">
        <v>44926</v>
      </c>
      <c r="B150" s="70">
        <f t="shared" si="24"/>
        <v>2022</v>
      </c>
      <c r="C150" s="70">
        <f t="shared" si="25"/>
        <v>12</v>
      </c>
      <c r="D150" s="188">
        <v>9916.4470000000001</v>
      </c>
      <c r="E150" s="70" t="str">
        <f t="shared" si="26"/>
        <v>2022Q4</v>
      </c>
      <c r="F150" s="70" t="str">
        <f>IF(COUNTIF('Slika 37 · Indeks cijena (defla'!$A$5:$A$102,E150)&gt;0,E150,'Slika 37 · Indeks cijena (defla'!$A$102)</f>
        <v>2022Q4</v>
      </c>
      <c r="G150" s="91">
        <f>INDEX('Slika 37 · Indeks cijena (defla'!$D$5:$D$102,MATCH(F150,'Slika 37 · Indeks cijena (defla'!$A$5:$A$102,0))</f>
        <v>170.21856372409877</v>
      </c>
      <c r="H150" s="189">
        <f t="shared" si="27"/>
        <v>5825.7141777281222</v>
      </c>
      <c r="I150" s="130">
        <f t="shared" si="28"/>
        <v>0.10264425880816375</v>
      </c>
      <c r="J150" s="130">
        <f t="shared" si="29"/>
        <v>-5.7250926533948365E-2</v>
      </c>
    </row>
    <row r="151" spans="1:10" x14ac:dyDescent="0.25">
      <c r="A151" s="187">
        <v>44957</v>
      </c>
      <c r="B151" s="70">
        <f t="shared" si="24"/>
        <v>2023</v>
      </c>
      <c r="C151" s="70">
        <f t="shared" si="25"/>
        <v>1</v>
      </c>
      <c r="D151" s="188">
        <v>9921.6849999999995</v>
      </c>
      <c r="E151" s="70" t="str">
        <f t="shared" si="26"/>
        <v>2023Q1</v>
      </c>
      <c r="F151" s="70" t="str">
        <f>IF(COUNTIF('Slika 37 · Indeks cijena (defla'!$A$5:$A$102,E151)&gt;0,E151,'Slika 37 · Indeks cijena (defla'!$A$102)</f>
        <v>2023Q1</v>
      </c>
      <c r="G151" s="91">
        <f>INDEX('Slika 37 · Indeks cijena (defla'!$D$5:$D$102,MATCH(F151,'Slika 37 · Indeks cijena (defla'!$A$5:$A$102,0))</f>
        <v>174.39682089128584</v>
      </c>
      <c r="H151" s="189">
        <f t="shared" si="27"/>
        <v>5689.1432706705718</v>
      </c>
      <c r="I151" s="130">
        <f t="shared" si="28"/>
        <v>9.9266397532477235E-2</v>
      </c>
      <c r="J151" s="130">
        <f t="shared" si="29"/>
        <v>-3.484982831230532E-2</v>
      </c>
    </row>
    <row r="152" spans="1:10" x14ac:dyDescent="0.25">
      <c r="A152" s="187">
        <v>44985</v>
      </c>
      <c r="B152" s="70">
        <f t="shared" si="24"/>
        <v>2023</v>
      </c>
      <c r="C152" s="70">
        <f t="shared" si="25"/>
        <v>2</v>
      </c>
      <c r="D152" s="188">
        <v>9951.0859999999993</v>
      </c>
      <c r="E152" s="70" t="str">
        <f t="shared" si="26"/>
        <v>2023Q1</v>
      </c>
      <c r="F152" s="70" t="str">
        <f>IF(COUNTIF('Slika 37 · Indeks cijena (defla'!$A$5:$A$102,E152)&gt;0,E152,'Slika 37 · Indeks cijena (defla'!$A$102)</f>
        <v>2023Q1</v>
      </c>
      <c r="G152" s="91">
        <f>INDEX('Slika 37 · Indeks cijena (defla'!$D$5:$D$102,MATCH(F152,'Slika 37 · Indeks cijena (defla'!$A$5:$A$102,0))</f>
        <v>174.39682089128584</v>
      </c>
      <c r="H152" s="189">
        <f t="shared" si="27"/>
        <v>5706.0019495442702</v>
      </c>
      <c r="I152" s="130">
        <f t="shared" si="28"/>
        <v>9.7233498113570738E-2</v>
      </c>
      <c r="J152" s="130">
        <f t="shared" si="29"/>
        <v>-3.6634703414087366E-2</v>
      </c>
    </row>
    <row r="153" spans="1:10" x14ac:dyDescent="0.25">
      <c r="A153" s="187">
        <v>45016</v>
      </c>
      <c r="B153" s="70">
        <f t="shared" si="24"/>
        <v>2023</v>
      </c>
      <c r="C153" s="70">
        <f t="shared" si="25"/>
        <v>3</v>
      </c>
      <c r="D153" s="188">
        <v>10005.397000000001</v>
      </c>
      <c r="E153" s="70" t="str">
        <f t="shared" si="26"/>
        <v>2023Q1</v>
      </c>
      <c r="F153" s="70" t="str">
        <f>IF(COUNTIF('Slika 37 · Indeks cijena (defla'!$A$5:$A$102,E153)&gt;0,E153,'Slika 37 · Indeks cijena (defla'!$A$102)</f>
        <v>2023Q1</v>
      </c>
      <c r="G153" s="91">
        <f>INDEX('Slika 37 · Indeks cijena (defla'!$D$5:$D$102,MATCH(F153,'Slika 37 · Indeks cijena (defla'!$A$5:$A$102,0))</f>
        <v>174.39682089128584</v>
      </c>
      <c r="H153" s="189">
        <f t="shared" si="27"/>
        <v>5737.1441456705734</v>
      </c>
      <c r="I153" s="130">
        <f t="shared" si="28"/>
        <v>9.4754131042067202E-2</v>
      </c>
      <c r="J153" s="130">
        <f t="shared" si="29"/>
        <v>-3.8811574789497372E-2</v>
      </c>
    </row>
    <row r="154" spans="1:10" x14ac:dyDescent="0.25">
      <c r="A154" s="187">
        <v>45046</v>
      </c>
      <c r="B154" s="70">
        <f t="shared" si="24"/>
        <v>2023</v>
      </c>
      <c r="C154" s="70">
        <f t="shared" si="25"/>
        <v>4</v>
      </c>
      <c r="D154" s="188">
        <v>10042.121999999999</v>
      </c>
      <c r="E154" s="70" t="str">
        <f t="shared" si="26"/>
        <v>2023Q2</v>
      </c>
      <c r="F154" s="70" t="str">
        <f>IF(COUNTIF('Slika 37 · Indeks cijena (defla'!$A$5:$A$102,E154)&gt;0,E154,'Slika 37 · Indeks cijena (defla'!$A$102)</f>
        <v>2023Q2</v>
      </c>
      <c r="G154" s="91">
        <f>INDEX('Slika 37 · Indeks cijena (defla'!$D$5:$D$102,MATCH(F154,'Slika 37 · Indeks cijena (defla'!$A$5:$A$102,0))</f>
        <v>180.59608288390578</v>
      </c>
      <c r="H154" s="189">
        <f t="shared" si="27"/>
        <v>5560.5425320633713</v>
      </c>
      <c r="I154" s="130">
        <f t="shared" si="28"/>
        <v>9.6146081467267663E-2</v>
      </c>
      <c r="J154" s="130">
        <f t="shared" si="29"/>
        <v>-3.7960562222868255E-2</v>
      </c>
    </row>
    <row r="155" spans="1:10" x14ac:dyDescent="0.25">
      <c r="A155" s="187">
        <v>45077</v>
      </c>
      <c r="B155" s="70">
        <f t="shared" si="24"/>
        <v>2023</v>
      </c>
      <c r="C155" s="70">
        <f t="shared" si="25"/>
        <v>5</v>
      </c>
      <c r="D155" s="188">
        <v>10181.974</v>
      </c>
      <c r="E155" s="70" t="str">
        <f t="shared" si="26"/>
        <v>2023Q2</v>
      </c>
      <c r="F155" s="70" t="str">
        <f>IF(COUNTIF('Slika 37 · Indeks cijena (defla'!$A$5:$A$102,E155)&gt;0,E155,'Slika 37 · Indeks cijena (defla'!$A$102)</f>
        <v>2023Q2</v>
      </c>
      <c r="G155" s="91">
        <f>INDEX('Slika 37 · Indeks cijena (defla'!$D$5:$D$102,MATCH(F155,'Slika 37 · Indeks cijena (defla'!$A$5:$A$102,0))</f>
        <v>180.59608288390578</v>
      </c>
      <c r="H155" s="189">
        <f t="shared" si="27"/>
        <v>5637.981642461963</v>
      </c>
      <c r="I155" s="130">
        <f t="shared" si="28"/>
        <v>9.3787877013755905E-2</v>
      </c>
      <c r="J155" s="130">
        <f t="shared" si="29"/>
        <v>-4.0030255053939867E-2</v>
      </c>
    </row>
    <row r="156" spans="1:10" x14ac:dyDescent="0.25">
      <c r="A156" s="187">
        <v>45107</v>
      </c>
      <c r="B156" s="70">
        <f t="shared" si="24"/>
        <v>2023</v>
      </c>
      <c r="C156" s="70">
        <f t="shared" si="25"/>
        <v>6</v>
      </c>
      <c r="D156" s="188">
        <v>10326.651</v>
      </c>
      <c r="E156" s="70" t="str">
        <f t="shared" si="26"/>
        <v>2023Q2</v>
      </c>
      <c r="F156" s="70" t="str">
        <f>IF(COUNTIF('Slika 37 · Indeks cijena (defla'!$A$5:$A$102,E156)&gt;0,E156,'Slika 37 · Indeks cijena (defla'!$A$102)</f>
        <v>2023Q2</v>
      </c>
      <c r="G156" s="91">
        <f>INDEX('Slika 37 · Indeks cijena (defla'!$D$5:$D$102,MATCH(F156,'Slika 37 · Indeks cijena (defla'!$A$5:$A$102,0))</f>
        <v>180.59608288390578</v>
      </c>
      <c r="H156" s="189">
        <f t="shared" si="27"/>
        <v>5718.0924608638243</v>
      </c>
      <c r="I156" s="130">
        <f t="shared" si="28"/>
        <v>9.0631740769185898E-2</v>
      </c>
      <c r="J156" s="130">
        <f t="shared" si="29"/>
        <v>-4.2800257692830801E-2</v>
      </c>
    </row>
    <row r="157" spans="1:10" x14ac:dyDescent="0.25">
      <c r="A157" s="187">
        <v>45138</v>
      </c>
      <c r="B157" s="70">
        <f t="shared" si="24"/>
        <v>2023</v>
      </c>
      <c r="C157" s="70">
        <f t="shared" si="25"/>
        <v>7</v>
      </c>
      <c r="D157" s="188">
        <v>10482.937</v>
      </c>
      <c r="E157" s="70" t="str">
        <f t="shared" si="26"/>
        <v>2023Q3</v>
      </c>
      <c r="F157" s="70" t="str">
        <f>IF(COUNTIF('Slika 37 · Indeks cijena (defla'!$A$5:$A$102,E157)&gt;0,E157,'Slika 37 · Indeks cijena (defla'!$A$102)</f>
        <v>2023Q3</v>
      </c>
      <c r="G157" s="91">
        <f>INDEX('Slika 37 · Indeks cijena (defla'!$D$5:$D$102,MATCH(F157,'Slika 37 · Indeks cijena (defla'!$A$5:$A$102,0))</f>
        <v>180.57337496451888</v>
      </c>
      <c r="H157" s="189">
        <f t="shared" si="27"/>
        <v>5805.3613950892859</v>
      </c>
      <c r="I157" s="130">
        <f t="shared" si="28"/>
        <v>9.2570672800579734E-2</v>
      </c>
      <c r="J157" s="130">
        <f t="shared" si="29"/>
        <v>-1.4597979712555276E-2</v>
      </c>
    </row>
    <row r="158" spans="1:10" x14ac:dyDescent="0.25">
      <c r="A158" s="187">
        <v>45169</v>
      </c>
      <c r="B158" s="70">
        <f t="shared" si="24"/>
        <v>2023</v>
      </c>
      <c r="C158" s="70">
        <f t="shared" si="25"/>
        <v>8</v>
      </c>
      <c r="D158" s="188">
        <v>10605.672</v>
      </c>
      <c r="E158" s="70" t="str">
        <f t="shared" si="26"/>
        <v>2023Q3</v>
      </c>
      <c r="F158" s="70" t="str">
        <f>IF(COUNTIF('Slika 37 · Indeks cijena (defla'!$A$5:$A$102,E158)&gt;0,E158,'Slika 37 · Indeks cijena (defla'!$A$102)</f>
        <v>2023Q3</v>
      </c>
      <c r="G158" s="91">
        <f>INDEX('Slika 37 · Indeks cijena (defla'!$D$5:$D$102,MATCH(F158,'Slika 37 · Indeks cijena (defla'!$A$5:$A$102,0))</f>
        <v>180.57337496451888</v>
      </c>
      <c r="H158" s="189">
        <f t="shared" si="27"/>
        <v>5873.3309947183097</v>
      </c>
      <c r="I158" s="130">
        <f t="shared" si="28"/>
        <v>9.9151597860992924E-2</v>
      </c>
      <c r="J158" s="130">
        <f t="shared" si="29"/>
        <v>-8.6625679251708387E-3</v>
      </c>
    </row>
    <row r="159" spans="1:10" x14ac:dyDescent="0.25">
      <c r="A159" s="187">
        <v>45199</v>
      </c>
      <c r="B159" s="70">
        <f t="shared" si="24"/>
        <v>2023</v>
      </c>
      <c r="C159" s="70">
        <f t="shared" si="25"/>
        <v>9</v>
      </c>
      <c r="D159" s="188">
        <v>10687.355</v>
      </c>
      <c r="E159" s="70" t="str">
        <f t="shared" si="26"/>
        <v>2023Q3</v>
      </c>
      <c r="F159" s="70" t="str">
        <f>IF(COUNTIF('Slika 37 · Indeks cijena (defla'!$A$5:$A$102,E159)&gt;0,E159,'Slika 37 · Indeks cijena (defla'!$A$102)</f>
        <v>2023Q3</v>
      </c>
      <c r="G159" s="91">
        <f>INDEX('Slika 37 · Indeks cijena (defla'!$D$5:$D$102,MATCH(F159,'Slika 37 · Indeks cijena (defla'!$A$5:$A$102,0))</f>
        <v>180.57337496451888</v>
      </c>
      <c r="H159" s="189">
        <f t="shared" si="27"/>
        <v>5918.5663457306337</v>
      </c>
      <c r="I159" s="130">
        <f t="shared" si="28"/>
        <v>9.8891613320217342E-2</v>
      </c>
      <c r="J159" s="130">
        <f t="shared" si="29"/>
        <v>-8.8970509642101181E-3</v>
      </c>
    </row>
    <row r="160" spans="1:10" x14ac:dyDescent="0.25">
      <c r="A160" s="187">
        <v>45230</v>
      </c>
      <c r="B160" s="70">
        <f t="shared" si="24"/>
        <v>2023</v>
      </c>
      <c r="C160" s="70">
        <f t="shared" si="25"/>
        <v>10</v>
      </c>
      <c r="D160" s="188">
        <v>10744.578</v>
      </c>
      <c r="E160" s="70" t="str">
        <f t="shared" si="26"/>
        <v>2023Q4</v>
      </c>
      <c r="F160" s="70" t="str">
        <f>IF(COUNTIF('Slika 37 · Indeks cijena (defla'!$A$5:$A$102,E160)&gt;0,E160,'Slika 37 · Indeks cijena (defla'!$A$102)</f>
        <v>2023Q4</v>
      </c>
      <c r="G160" s="91">
        <f>INDEX('Slika 37 · Indeks cijena (defla'!$D$5:$D$102,MATCH(F160,'Slika 37 · Indeks cijena (defla'!$A$5:$A$102,0))</f>
        <v>186.90888447346015</v>
      </c>
      <c r="H160" s="189">
        <f t="shared" si="27"/>
        <v>5748.5646176041782</v>
      </c>
      <c r="I160" s="130">
        <f t="shared" si="28"/>
        <v>0.10020884821784759</v>
      </c>
      <c r="J160" s="130">
        <f t="shared" si="29"/>
        <v>1.963980833554313E-3</v>
      </c>
    </row>
    <row r="161" spans="1:10" x14ac:dyDescent="0.25">
      <c r="A161" s="187">
        <v>45260</v>
      </c>
      <c r="B161" s="70">
        <f t="shared" si="24"/>
        <v>2023</v>
      </c>
      <c r="C161" s="70">
        <f t="shared" si="25"/>
        <v>11</v>
      </c>
      <c r="D161" s="188">
        <v>10812.966</v>
      </c>
      <c r="E161" s="70" t="str">
        <f t="shared" si="26"/>
        <v>2023Q4</v>
      </c>
      <c r="F161" s="70" t="str">
        <f>IF(COUNTIF('Slika 37 · Indeks cijena (defla'!$A$5:$A$102,E161)&gt;0,E161,'Slika 37 · Indeks cijena (defla'!$A$102)</f>
        <v>2023Q4</v>
      </c>
      <c r="G161" s="91">
        <f>INDEX('Slika 37 · Indeks cijena (defla'!$D$5:$D$102,MATCH(F161,'Slika 37 · Indeks cijena (defla'!$A$5:$A$102,0))</f>
        <v>186.90888447346015</v>
      </c>
      <c r="H161" s="189">
        <f t="shared" si="27"/>
        <v>5785.153568521443</v>
      </c>
      <c r="I161" s="130">
        <f t="shared" si="28"/>
        <v>9.9744707493736762E-2</v>
      </c>
      <c r="J161" s="130">
        <f t="shared" si="29"/>
        <v>1.5412862802879346E-3</v>
      </c>
    </row>
    <row r="162" spans="1:10" x14ac:dyDescent="0.25">
      <c r="A162" s="187">
        <v>45291</v>
      </c>
      <c r="B162" s="70">
        <f t="shared" si="24"/>
        <v>2023</v>
      </c>
      <c r="C162" s="70">
        <f t="shared" si="25"/>
        <v>12</v>
      </c>
      <c r="D162" s="188">
        <v>10891.695</v>
      </c>
      <c r="E162" s="70" t="str">
        <f t="shared" si="26"/>
        <v>2023Q4</v>
      </c>
      <c r="F162" s="70" t="str">
        <f>IF(COUNTIF('Slika 37 · Indeks cijena (defla'!$A$5:$A$102,E162)&gt;0,E162,'Slika 37 · Indeks cijena (defla'!$A$102)</f>
        <v>2023Q4</v>
      </c>
      <c r="G162" s="91">
        <f>INDEX('Slika 37 · Indeks cijena (defla'!$D$5:$D$102,MATCH(F162,'Slika 37 · Indeks cijena (defla'!$A$5:$A$102,0))</f>
        <v>186.90888447346015</v>
      </c>
      <c r="H162" s="189">
        <f t="shared" si="27"/>
        <v>5827.2751617361191</v>
      </c>
      <c r="I162" s="130">
        <f t="shared" si="28"/>
        <v>9.8346514633719018E-2</v>
      </c>
      <c r="J162" s="130">
        <f t="shared" si="29"/>
        <v>2.6794723537326703E-4</v>
      </c>
    </row>
    <row r="163" spans="1:10" x14ac:dyDescent="0.25">
      <c r="A163" s="187">
        <v>45322</v>
      </c>
      <c r="B163" s="70">
        <f t="shared" si="24"/>
        <v>2024</v>
      </c>
      <c r="C163" s="70">
        <f t="shared" si="25"/>
        <v>1</v>
      </c>
      <c r="D163" s="188">
        <v>10956.028</v>
      </c>
      <c r="E163" s="70" t="str">
        <f t="shared" si="26"/>
        <v>2024Q1</v>
      </c>
      <c r="F163" s="70" t="str">
        <f>IF(COUNTIF('Slika 37 · Indeks cijena (defla'!$A$5:$A$102,E163)&gt;0,E163,'Slika 37 · Indeks cijena (defla'!$A$102)</f>
        <v>2024Q1</v>
      </c>
      <c r="G163" s="91">
        <f>INDEX('Slika 37 · Indeks cijena (defla'!$D$5:$D$102,MATCH(F163,'Slika 37 · Indeks cijena (defla'!$A$5:$A$102,0))</f>
        <v>189.95174567130292</v>
      </c>
      <c r="H163" s="189">
        <f t="shared" si="27"/>
        <v>5767.7953741781221</v>
      </c>
      <c r="I163" s="130">
        <f t="shared" si="28"/>
        <v>0.1042507396677077</v>
      </c>
      <c r="J163" s="130">
        <f t="shared" si="29"/>
        <v>1.3824946879616773E-2</v>
      </c>
    </row>
    <row r="164" spans="1:10" x14ac:dyDescent="0.25">
      <c r="A164" s="187">
        <v>45351</v>
      </c>
      <c r="B164" s="70">
        <f t="shared" si="24"/>
        <v>2024</v>
      </c>
      <c r="C164" s="70">
        <f t="shared" si="25"/>
        <v>2</v>
      </c>
      <c r="D164" s="188">
        <v>11021.24</v>
      </c>
      <c r="E164" s="70" t="str">
        <f t="shared" si="26"/>
        <v>2024Q1</v>
      </c>
      <c r="F164" s="70" t="str">
        <f>IF(COUNTIF('Slika 37 · Indeks cijena (defla'!$A$5:$A$102,E164)&gt;0,E164,'Slika 37 · Indeks cijena (defla'!$A$102)</f>
        <v>2024Q1</v>
      </c>
      <c r="G164" s="91">
        <f>INDEX('Slika 37 · Indeks cijena (defla'!$D$5:$D$102,MATCH(F164,'Slika 37 · Indeks cijena (defla'!$A$5:$A$102,0))</f>
        <v>189.95174567130292</v>
      </c>
      <c r="H164" s="189">
        <f t="shared" si="27"/>
        <v>5802.1261984459034</v>
      </c>
      <c r="I164" s="130">
        <f t="shared" si="28"/>
        <v>0.10754142814161183</v>
      </c>
      <c r="J164" s="130">
        <f t="shared" si="29"/>
        <v>1.6846164749261927E-2</v>
      </c>
    </row>
    <row r="165" spans="1:10" x14ac:dyDescent="0.25">
      <c r="A165" s="187">
        <v>45382</v>
      </c>
      <c r="B165" s="70">
        <f t="shared" si="24"/>
        <v>2024</v>
      </c>
      <c r="C165" s="70">
        <f t="shared" si="25"/>
        <v>3</v>
      </c>
      <c r="D165" s="188">
        <v>11083.118</v>
      </c>
      <c r="E165" s="70" t="str">
        <f t="shared" si="26"/>
        <v>2024Q1</v>
      </c>
      <c r="F165" s="70" t="str">
        <f>IF(COUNTIF('Slika 37 · Indeks cijena (defla'!$A$5:$A$102,E165)&gt;0,E165,'Slika 37 · Indeks cijena (defla'!$A$102)</f>
        <v>2024Q1</v>
      </c>
      <c r="G165" s="91">
        <f>INDEX('Slika 37 · Indeks cijena (defla'!$D$5:$D$102,MATCH(F165,'Slika 37 · Indeks cijena (defla'!$A$5:$A$102,0))</f>
        <v>189.95174567130292</v>
      </c>
      <c r="H165" s="189">
        <f t="shared" si="27"/>
        <v>5834.7018401075902</v>
      </c>
      <c r="I165" s="130">
        <f t="shared" si="28"/>
        <v>0.10771396677213296</v>
      </c>
      <c r="J165" s="130">
        <f t="shared" si="29"/>
        <v>1.7004574394498428E-2</v>
      </c>
    </row>
    <row r="166" spans="1:10" x14ac:dyDescent="0.25">
      <c r="A166" s="187">
        <v>45412</v>
      </c>
      <c r="B166" s="70">
        <f t="shared" ref="B166:B197" si="30">YEAR(A166)</f>
        <v>2024</v>
      </c>
      <c r="C166" s="70">
        <f t="shared" ref="C166:C194" si="31">MONTH(A166)</f>
        <v>4</v>
      </c>
      <c r="D166" s="188">
        <v>11169.525</v>
      </c>
      <c r="E166" s="70" t="str">
        <f t="shared" ref="E166:E194" si="32">B166&amp;"Q"&amp;ROUNDUP(C166/3,0)</f>
        <v>2024Q2</v>
      </c>
      <c r="F166" s="70" t="str">
        <f>IF(COUNTIF('Slika 37 · Indeks cijena (defla'!$A$5:$A$102,E166)&gt;0,E166,'Slika 37 · Indeks cijena (defla'!$A$102)</f>
        <v>2024Q2</v>
      </c>
      <c r="G166" s="91">
        <f>INDEX('Slika 37 · Indeks cijena (defla'!$D$5:$D$102,MATCH(F166,'Slika 37 · Indeks cijena (defla'!$A$5:$A$102,0))</f>
        <v>198.64887879648029</v>
      </c>
      <c r="H166" s="189">
        <f t="shared" ref="H166:H197" si="33">D166/G166*100</f>
        <v>5622.7475673010968</v>
      </c>
      <c r="I166" s="130">
        <f t="shared" si="28"/>
        <v>0.11226740722727735</v>
      </c>
      <c r="J166" s="130">
        <f t="shared" si="29"/>
        <v>1.1186864389407525E-2</v>
      </c>
    </row>
    <row r="167" spans="1:10" x14ac:dyDescent="0.25">
      <c r="A167" s="187">
        <v>45443</v>
      </c>
      <c r="B167" s="70">
        <f t="shared" si="30"/>
        <v>2024</v>
      </c>
      <c r="C167" s="70">
        <f t="shared" si="31"/>
        <v>5</v>
      </c>
      <c r="D167" s="188">
        <v>11251.37</v>
      </c>
      <c r="E167" s="70" t="str">
        <f t="shared" si="32"/>
        <v>2024Q2</v>
      </c>
      <c r="F167" s="70" t="str">
        <f>IF(COUNTIF('Slika 37 · Indeks cijena (defla'!$A$5:$A$102,E167)&gt;0,E167,'Slika 37 · Indeks cijena (defla'!$A$102)</f>
        <v>2024Q2</v>
      </c>
      <c r="G167" s="91">
        <f>INDEX('Slika 37 · Indeks cijena (defla'!$D$5:$D$102,MATCH(F167,'Slika 37 · Indeks cijena (defla'!$A$5:$A$102,0))</f>
        <v>198.64887879648029</v>
      </c>
      <c r="H167" s="189">
        <f t="shared" si="33"/>
        <v>5663.9484039208955</v>
      </c>
      <c r="I167" s="130">
        <f t="shared" si="28"/>
        <v>0.10502835697675139</v>
      </c>
      <c r="J167" s="130">
        <f t="shared" si="29"/>
        <v>4.6056839318819875E-3</v>
      </c>
    </row>
    <row r="168" spans="1:10" x14ac:dyDescent="0.25">
      <c r="A168" s="187">
        <v>45473</v>
      </c>
      <c r="B168" s="70">
        <f t="shared" si="30"/>
        <v>2024</v>
      </c>
      <c r="C168" s="70">
        <f t="shared" si="31"/>
        <v>6</v>
      </c>
      <c r="D168" s="188">
        <v>11339.407999999999</v>
      </c>
      <c r="E168" s="70" t="str">
        <f t="shared" si="32"/>
        <v>2024Q2</v>
      </c>
      <c r="F168" s="70" t="str">
        <f>IF(COUNTIF('Slika 37 · Indeks cijena (defla'!$A$5:$A$102,E168)&gt;0,E168,'Slika 37 · Indeks cijena (defla'!$A$102)</f>
        <v>2024Q2</v>
      </c>
      <c r="G168" s="91">
        <f>INDEX('Slika 37 · Indeks cijena (defla'!$D$5:$D$102,MATCH(F168,'Slika 37 · Indeks cijena (defla'!$A$5:$A$102,0))</f>
        <v>198.64887879648029</v>
      </c>
      <c r="H168" s="189">
        <f t="shared" si="33"/>
        <v>5708.2668015546406</v>
      </c>
      <c r="I168" s="130">
        <f t="shared" si="28"/>
        <v>9.8072162988755984E-2</v>
      </c>
      <c r="J168" s="130">
        <f t="shared" si="29"/>
        <v>-1.7183456504827888E-3</v>
      </c>
    </row>
    <row r="169" spans="1:10" x14ac:dyDescent="0.25">
      <c r="A169" s="187">
        <v>45504</v>
      </c>
      <c r="B169" s="70">
        <f t="shared" si="30"/>
        <v>2024</v>
      </c>
      <c r="C169" s="70">
        <f t="shared" si="31"/>
        <v>7</v>
      </c>
      <c r="D169" s="188">
        <v>11445.785</v>
      </c>
      <c r="E169" s="70" t="str">
        <f t="shared" si="32"/>
        <v>2024Q3</v>
      </c>
      <c r="F169" s="70" t="str">
        <f>IF(COUNTIF('Slika 37 · Indeks cijena (defla'!$A$5:$A$102,E169)&gt;0,E169,'Slika 37 · Indeks cijena (defla'!$A$102)</f>
        <v>2024Q3</v>
      </c>
      <c r="G169" s="91">
        <f>INDEX('Slika 37 · Indeks cijena (defla'!$D$5:$D$102,MATCH(F169,'Slika 37 · Indeks cijena (defla'!$A$5:$A$102,0))</f>
        <v>203.53108146466084</v>
      </c>
      <c r="H169" s="189">
        <f t="shared" si="33"/>
        <v>5623.6054550652671</v>
      </c>
      <c r="I169" s="130">
        <f t="shared" si="28"/>
        <v>9.1849068634105135E-2</v>
      </c>
      <c r="J169" s="130">
        <f t="shared" si="29"/>
        <v>-3.1308290329309152E-2</v>
      </c>
    </row>
    <row r="170" spans="1:10" x14ac:dyDescent="0.25">
      <c r="A170" s="187">
        <v>45535</v>
      </c>
      <c r="B170" s="70">
        <f t="shared" si="30"/>
        <v>2024</v>
      </c>
      <c r="C170" s="70">
        <f t="shared" si="31"/>
        <v>8</v>
      </c>
      <c r="D170" s="188">
        <v>11510.995000000001</v>
      </c>
      <c r="E170" s="70" t="str">
        <f t="shared" si="32"/>
        <v>2024Q3</v>
      </c>
      <c r="F170" s="70" t="str">
        <f>IF(COUNTIF('Slika 37 · Indeks cijena (defla'!$A$5:$A$102,E170)&gt;0,E170,'Slika 37 · Indeks cijena (defla'!$A$102)</f>
        <v>2024Q3</v>
      </c>
      <c r="G170" s="91">
        <f>INDEX('Slika 37 · Indeks cijena (defla'!$D$5:$D$102,MATCH(F170,'Slika 37 · Indeks cijena (defla'!$A$5:$A$102,0))</f>
        <v>203.53108146466084</v>
      </c>
      <c r="H170" s="189">
        <f t="shared" si="33"/>
        <v>5655.644787599017</v>
      </c>
      <c r="I170" s="130">
        <f t="shared" si="28"/>
        <v>8.536215338358577E-2</v>
      </c>
      <c r="J170" s="130">
        <f t="shared" si="29"/>
        <v>-3.7063500646405068E-2</v>
      </c>
    </row>
    <row r="171" spans="1:10" x14ac:dyDescent="0.25">
      <c r="A171" s="187">
        <v>45565</v>
      </c>
      <c r="B171" s="70">
        <f t="shared" si="30"/>
        <v>2024</v>
      </c>
      <c r="C171" s="70">
        <f t="shared" si="31"/>
        <v>9</v>
      </c>
      <c r="D171" s="188">
        <v>11598.956</v>
      </c>
      <c r="E171" s="70" t="str">
        <f t="shared" si="32"/>
        <v>2024Q3</v>
      </c>
      <c r="F171" s="70" t="str">
        <f>IF(COUNTIF('Slika 37 · Indeks cijena (defla'!$A$5:$A$102,E171)&gt;0,E171,'Slika 37 · Indeks cijena (defla'!$A$102)</f>
        <v>2024Q3</v>
      </c>
      <c r="G171" s="91">
        <f>INDEX('Slika 37 · Indeks cijena (defla'!$D$5:$D$102,MATCH(F171,'Slika 37 · Indeks cijena (defla'!$A$5:$A$102,0))</f>
        <v>203.53108146466084</v>
      </c>
      <c r="H171" s="189">
        <f t="shared" si="33"/>
        <v>5698.8622654245219</v>
      </c>
      <c r="I171" s="130">
        <f t="shared" si="28"/>
        <v>8.5297157247981481E-2</v>
      </c>
      <c r="J171" s="130">
        <f t="shared" si="29"/>
        <v>-3.7121165409355505E-2</v>
      </c>
    </row>
    <row r="172" spans="1:10" x14ac:dyDescent="0.25">
      <c r="A172" s="187">
        <v>45596</v>
      </c>
      <c r="B172" s="70">
        <f t="shared" si="30"/>
        <v>2024</v>
      </c>
      <c r="C172" s="70">
        <f t="shared" si="31"/>
        <v>10</v>
      </c>
      <c r="D172" s="188">
        <v>11701.415000000001</v>
      </c>
      <c r="E172" s="70" t="str">
        <f t="shared" si="32"/>
        <v>2024Q4</v>
      </c>
      <c r="F172" s="70" t="str">
        <f>IF(COUNTIF('Slika 37 · Indeks cijena (defla'!$A$5:$A$102,E172)&gt;0,E172,'Slika 37 · Indeks cijena (defla'!$A$102)</f>
        <v>2024Q4</v>
      </c>
      <c r="G172" s="91">
        <f>INDEX('Slika 37 · Indeks cijena (defla'!$D$5:$D$102,MATCH(F172,'Slika 37 · Indeks cijena (defla'!$A$5:$A$102,0))</f>
        <v>205.59750212886749</v>
      </c>
      <c r="H172" s="189">
        <f t="shared" si="33"/>
        <v>5691.418854235696</v>
      </c>
      <c r="I172" s="130">
        <f t="shared" si="28"/>
        <v>8.9053008875732642E-2</v>
      </c>
      <c r="J172" s="130">
        <f t="shared" si="29"/>
        <v>-9.9408751870825318E-3</v>
      </c>
    </row>
    <row r="173" spans="1:10" x14ac:dyDescent="0.25">
      <c r="A173" s="187">
        <v>45626</v>
      </c>
      <c r="B173" s="70">
        <f t="shared" si="30"/>
        <v>2024</v>
      </c>
      <c r="C173" s="70">
        <f t="shared" si="31"/>
        <v>11</v>
      </c>
      <c r="D173" s="188">
        <v>11788.450999999999</v>
      </c>
      <c r="E173" s="70" t="str">
        <f t="shared" si="32"/>
        <v>2024Q4</v>
      </c>
      <c r="F173" s="70" t="str">
        <f>IF(COUNTIF('Slika 37 · Indeks cijena (defla'!$A$5:$A$102,E173)&gt;0,E173,'Slika 37 · Indeks cijena (defla'!$A$102)</f>
        <v>2024Q4</v>
      </c>
      <c r="G173" s="91">
        <f>INDEX('Slika 37 · Indeks cijena (defla'!$D$5:$D$102,MATCH(F173,'Slika 37 · Indeks cijena (defla'!$A$5:$A$102,0))</f>
        <v>205.59750212886749</v>
      </c>
      <c r="H173" s="189">
        <f t="shared" si="33"/>
        <v>5733.7520533741972</v>
      </c>
      <c r="I173" s="130">
        <f t="shared" si="28"/>
        <v>9.0214377812711133E-2</v>
      </c>
      <c r="J173" s="130">
        <f t="shared" si="29"/>
        <v>-8.8850735833418959E-3</v>
      </c>
    </row>
    <row r="174" spans="1:10" x14ac:dyDescent="0.25">
      <c r="A174" s="187">
        <v>45657</v>
      </c>
      <c r="B174" s="70">
        <f t="shared" si="30"/>
        <v>2024</v>
      </c>
      <c r="C174" s="70">
        <f t="shared" si="31"/>
        <v>12</v>
      </c>
      <c r="D174" s="188">
        <v>11883.95</v>
      </c>
      <c r="E174" s="70" t="str">
        <f t="shared" si="32"/>
        <v>2024Q4</v>
      </c>
      <c r="F174" s="70" t="str">
        <f>IF(COUNTIF('Slika 37 · Indeks cijena (defla'!$A$5:$A$102,E174)&gt;0,E174,'Slika 37 · Indeks cijena (defla'!$A$102)</f>
        <v>2024Q4</v>
      </c>
      <c r="G174" s="91">
        <f>INDEX('Slika 37 · Indeks cijena (defla'!$D$5:$D$102,MATCH(F174,'Slika 37 · Indeks cijena (defla'!$A$5:$A$102,0))</f>
        <v>205.59750212886749</v>
      </c>
      <c r="H174" s="189">
        <f t="shared" si="33"/>
        <v>5780.2015476584929</v>
      </c>
      <c r="I174" s="130">
        <f t="shared" si="28"/>
        <v>9.1101981831110956E-2</v>
      </c>
      <c r="J174" s="130">
        <f t="shared" si="29"/>
        <v>-8.0781519271181379E-3</v>
      </c>
    </row>
    <row r="175" spans="1:10" x14ac:dyDescent="0.25">
      <c r="A175" s="187">
        <v>45688</v>
      </c>
      <c r="B175" s="70">
        <f t="shared" si="30"/>
        <v>2025</v>
      </c>
      <c r="C175" s="70">
        <f t="shared" si="31"/>
        <v>1</v>
      </c>
      <c r="D175" s="188">
        <v>11986.716</v>
      </c>
      <c r="E175" s="70" t="str">
        <f t="shared" si="32"/>
        <v>2025Q1</v>
      </c>
      <c r="F175" s="70" t="str">
        <f>IF(COUNTIF('Slika 37 · Indeks cijena (defla'!$A$5:$A$102,E175)&gt;0,E175,'Slika 37 · Indeks cijena (defla'!$A$102)</f>
        <v>2025Q1</v>
      </c>
      <c r="G175" s="91">
        <f>INDEX('Slika 37 · Indeks cijena (defla'!$D$5:$D$102,MATCH(F175,'Slika 37 · Indeks cijena (defla'!$A$5:$A$102,0))</f>
        <v>215.24836786829411</v>
      </c>
      <c r="H175" s="189">
        <f t="shared" si="33"/>
        <v>5568.7836886802397</v>
      </c>
      <c r="I175" s="130">
        <f t="shared" si="28"/>
        <v>9.4074969505371753E-2</v>
      </c>
      <c r="J175" s="130">
        <f t="shared" si="29"/>
        <v>-3.4503943463188524E-2</v>
      </c>
    </row>
    <row r="176" spans="1:10" x14ac:dyDescent="0.25">
      <c r="A176" s="187">
        <v>45716</v>
      </c>
      <c r="B176" s="70">
        <f t="shared" si="30"/>
        <v>2025</v>
      </c>
      <c r="C176" s="70">
        <f t="shared" si="31"/>
        <v>2</v>
      </c>
      <c r="D176" s="188">
        <v>12074.922</v>
      </c>
      <c r="E176" s="70" t="str">
        <f t="shared" si="32"/>
        <v>2025Q1</v>
      </c>
      <c r="F176" s="70" t="str">
        <f>IF(COUNTIF('Slika 37 · Indeks cijena (defla'!$A$5:$A$102,E176)&gt;0,E176,'Slika 37 · Indeks cijena (defla'!$A$102)</f>
        <v>2025Q1</v>
      </c>
      <c r="G176" s="91">
        <f>INDEX('Slika 37 · Indeks cijena (defla'!$D$5:$D$102,MATCH(F176,'Slika 37 · Indeks cijena (defla'!$A$5:$A$102,0))</f>
        <v>215.24836786829411</v>
      </c>
      <c r="H176" s="189">
        <f t="shared" si="33"/>
        <v>5609.7623966135661</v>
      </c>
      <c r="I176" s="130">
        <f t="shared" si="28"/>
        <v>9.5604668803147552E-2</v>
      </c>
      <c r="J176" s="130">
        <f t="shared" si="29"/>
        <v>-3.3154018932552987E-2</v>
      </c>
    </row>
    <row r="177" spans="1:10" x14ac:dyDescent="0.25">
      <c r="A177" s="187">
        <v>45747</v>
      </c>
      <c r="B177" s="70">
        <f t="shared" si="30"/>
        <v>2025</v>
      </c>
      <c r="C177" s="70">
        <f t="shared" si="31"/>
        <v>3</v>
      </c>
      <c r="D177" s="188">
        <v>12191.288</v>
      </c>
      <c r="E177" s="70" t="str">
        <f t="shared" si="32"/>
        <v>2025Q1</v>
      </c>
      <c r="F177" s="70" t="str">
        <f>IF(COUNTIF('Slika 37 · Indeks cijena (defla'!$A$5:$A$102,E177)&gt;0,E177,'Slika 37 · Indeks cijena (defla'!$A$102)</f>
        <v>2025Q1</v>
      </c>
      <c r="G177" s="91">
        <f>INDEX('Slika 37 · Indeks cijena (defla'!$D$5:$D$102,MATCH(F177,'Slika 37 · Indeks cijena (defla'!$A$5:$A$102,0))</f>
        <v>215.24836786829411</v>
      </c>
      <c r="H177" s="189">
        <f t="shared" si="33"/>
        <v>5663.8236659985223</v>
      </c>
      <c r="I177" s="130">
        <f t="shared" si="28"/>
        <v>9.9987205766463916E-2</v>
      </c>
      <c r="J177" s="130">
        <f t="shared" si="29"/>
        <v>-2.928653062174591E-2</v>
      </c>
    </row>
    <row r="178" spans="1:10" x14ac:dyDescent="0.25">
      <c r="A178" s="187">
        <v>45777</v>
      </c>
      <c r="B178" s="70">
        <f t="shared" si="30"/>
        <v>2025</v>
      </c>
      <c r="C178" s="70">
        <f t="shared" si="31"/>
        <v>4</v>
      </c>
      <c r="D178" s="188">
        <v>12366.374</v>
      </c>
      <c r="E178" s="70" t="str">
        <f t="shared" si="32"/>
        <v>2025Q2</v>
      </c>
      <c r="F178" s="70" t="str">
        <f>IF(COUNTIF('Slika 37 · Indeks cijena (defla'!$A$5:$A$102,E178)&gt;0,E178,'Slika 37 · Indeks cijena (defla'!$A$102)</f>
        <v>2025Q2</v>
      </c>
      <c r="G178" s="91">
        <f>INDEX('Slika 37 · Indeks cijena (defla'!$D$5:$D$102,MATCH(F178,'Slika 37 · Indeks cijena (defla'!$A$5:$A$102,0))</f>
        <v>224.12716434856659</v>
      </c>
      <c r="H178" s="189">
        <f t="shared" si="33"/>
        <v>5517.5703649949337</v>
      </c>
      <c r="I178" s="130">
        <f t="shared" ref="I178:I209" si="34">D178/D166-1</f>
        <v>0.10715307947294095</v>
      </c>
      <c r="J178" s="130">
        <f t="shared" ref="J178:J209" si="35">H178/H166-1</f>
        <v>-1.8705659652554441E-2</v>
      </c>
    </row>
    <row r="179" spans="1:10" x14ac:dyDescent="0.25">
      <c r="A179" s="187">
        <v>45808</v>
      </c>
      <c r="B179" s="70">
        <f t="shared" si="30"/>
        <v>2025</v>
      </c>
      <c r="C179" s="70">
        <f t="shared" si="31"/>
        <v>5</v>
      </c>
      <c r="D179" s="188">
        <v>12550.373</v>
      </c>
      <c r="E179" s="70" t="str">
        <f t="shared" si="32"/>
        <v>2025Q2</v>
      </c>
      <c r="F179" s="70" t="str">
        <f>IF(COUNTIF('Slika 37 · Indeks cijena (defla'!$A$5:$A$102,E179)&gt;0,E179,'Slika 37 · Indeks cijena (defla'!$A$102)</f>
        <v>2025Q2</v>
      </c>
      <c r="G179" s="91">
        <f>INDEX('Slika 37 · Indeks cijena (defla'!$D$5:$D$102,MATCH(F179,'Slika 37 · Indeks cijena (defla'!$A$5:$A$102,0))</f>
        <v>224.12716434856659</v>
      </c>
      <c r="H179" s="189">
        <f t="shared" si="33"/>
        <v>5599.6661700861187</v>
      </c>
      <c r="I179" s="130">
        <f t="shared" si="34"/>
        <v>0.11545287373893132</v>
      </c>
      <c r="J179" s="130">
        <f t="shared" si="35"/>
        <v>-1.1349367835038371E-2</v>
      </c>
    </row>
    <row r="180" spans="1:10" x14ac:dyDescent="0.25">
      <c r="A180" s="187">
        <v>45838</v>
      </c>
      <c r="B180" s="70">
        <f t="shared" si="30"/>
        <v>2025</v>
      </c>
      <c r="C180" s="70">
        <f t="shared" si="31"/>
        <v>6</v>
      </c>
      <c r="D180" s="188">
        <v>12827.365</v>
      </c>
      <c r="E180" s="70" t="str">
        <f t="shared" si="32"/>
        <v>2025Q2</v>
      </c>
      <c r="F180" s="70" t="str">
        <f>IF(COUNTIF('Slika 37 · Indeks cijena (defla'!$A$5:$A$102,E180)&gt;0,E180,'Slika 37 · Indeks cijena (defla'!$A$102)</f>
        <v>2025Q2</v>
      </c>
      <c r="G180" s="91">
        <f>INDEX('Slika 37 · Indeks cijena (defla'!$D$5:$D$102,MATCH(F180,'Slika 37 · Indeks cijena (defla'!$A$5:$A$102,0))</f>
        <v>224.12716434856659</v>
      </c>
      <c r="H180" s="189">
        <f t="shared" si="33"/>
        <v>5723.2531528622076</v>
      </c>
      <c r="I180" s="130">
        <f t="shared" si="34"/>
        <v>0.13121998961497816</v>
      </c>
      <c r="J180" s="130">
        <f t="shared" si="35"/>
        <v>2.6253768137616262E-3</v>
      </c>
    </row>
    <row r="181" spans="1:10" x14ac:dyDescent="0.25">
      <c r="A181" s="187">
        <v>45869</v>
      </c>
      <c r="B181" s="70">
        <f t="shared" si="30"/>
        <v>2025</v>
      </c>
      <c r="C181" s="70">
        <f t="shared" si="31"/>
        <v>7</v>
      </c>
      <c r="D181" s="188">
        <v>13072.227999999999</v>
      </c>
      <c r="E181" s="70" t="str">
        <f t="shared" si="32"/>
        <v>2025Q3</v>
      </c>
      <c r="F181" s="70" t="str">
        <f>IF(COUNTIF('Slika 37 · Indeks cijena (defla'!$A$5:$A$102,E181)&gt;0,E181,'Slika 37 · Indeks cijena (defla'!$A$102)</f>
        <v>2025Q3</v>
      </c>
      <c r="G181" s="91">
        <f>INDEX('Slika 37 · Indeks cijena (defla'!$D$5:$D$102,MATCH(F181,'Slika 37 · Indeks cijena (defla'!$A$5:$A$102,0))</f>
        <v>230.66704513198979</v>
      </c>
      <c r="H181" s="189">
        <f t="shared" si="33"/>
        <v>5667.1415687143135</v>
      </c>
      <c r="I181" s="130">
        <f t="shared" si="34"/>
        <v>0.14209973365741191</v>
      </c>
      <c r="J181" s="130">
        <f t="shared" si="35"/>
        <v>7.741672846169001E-3</v>
      </c>
    </row>
    <row r="182" spans="1:10" x14ac:dyDescent="0.25">
      <c r="A182" s="187">
        <v>45900</v>
      </c>
      <c r="B182" s="70">
        <f t="shared" si="30"/>
        <v>2025</v>
      </c>
      <c r="C182" s="70">
        <f t="shared" si="31"/>
        <v>8</v>
      </c>
      <c r="D182" s="188">
        <v>13148.446</v>
      </c>
      <c r="E182" s="70" t="str">
        <f t="shared" si="32"/>
        <v>2025Q3</v>
      </c>
      <c r="F182" s="70" t="str">
        <f>IF(COUNTIF('Slika 37 · Indeks cijena (defla'!$A$5:$A$102,E182)&gt;0,E182,'Slika 37 · Indeks cijena (defla'!$A$102)</f>
        <v>2025Q3</v>
      </c>
      <c r="G182" s="91">
        <f>INDEX('Slika 37 · Indeks cijena (defla'!$D$5:$D$102,MATCH(F182,'Slika 37 · Indeks cijena (defla'!$A$5:$A$102,0))</f>
        <v>230.66704513198979</v>
      </c>
      <c r="H182" s="189">
        <f t="shared" si="33"/>
        <v>5700.1840000492211</v>
      </c>
      <c r="I182" s="130">
        <f t="shared" si="34"/>
        <v>0.14225103911521098</v>
      </c>
      <c r="J182" s="130">
        <f t="shared" si="35"/>
        <v>7.8751785380624106E-3</v>
      </c>
    </row>
    <row r="183" spans="1:10" x14ac:dyDescent="0.25">
      <c r="A183" s="187">
        <v>45930</v>
      </c>
      <c r="B183" s="70">
        <f t="shared" si="30"/>
        <v>2025</v>
      </c>
      <c r="C183" s="70">
        <f t="shared" si="31"/>
        <v>9</v>
      </c>
      <c r="D183" s="188">
        <v>13281.766</v>
      </c>
      <c r="E183" s="70" t="str">
        <f t="shared" si="32"/>
        <v>2025Q3</v>
      </c>
      <c r="F183" s="70" t="str">
        <f>IF(COUNTIF('Slika 37 · Indeks cijena (defla'!$A$5:$A$102,E183)&gt;0,E183,'Slika 37 · Indeks cijena (defla'!$A$102)</f>
        <v>2025Q3</v>
      </c>
      <c r="G183" s="91">
        <f>INDEX('Slika 37 · Indeks cijena (defla'!$D$5:$D$102,MATCH(F183,'Slika 37 · Indeks cijena (defla'!$A$5:$A$102,0))</f>
        <v>230.66704513198979</v>
      </c>
      <c r="H183" s="189">
        <f t="shared" si="33"/>
        <v>5757.9815930793457</v>
      </c>
      <c r="I183" s="130">
        <f t="shared" si="34"/>
        <v>0.14508288504586098</v>
      </c>
      <c r="J183" s="130">
        <f t="shared" si="35"/>
        <v>1.0373882522745959E-2</v>
      </c>
    </row>
    <row r="184" spans="1:10" x14ac:dyDescent="0.25">
      <c r="A184" s="187">
        <v>45961</v>
      </c>
      <c r="B184" s="70">
        <f t="shared" si="30"/>
        <v>2025</v>
      </c>
      <c r="C184" s="70">
        <f t="shared" si="31"/>
        <v>10</v>
      </c>
      <c r="D184" s="188">
        <v>13427.046</v>
      </c>
      <c r="E184" s="70" t="str">
        <f t="shared" si="32"/>
        <v>2025Q4</v>
      </c>
      <c r="F184" s="70" t="str">
        <f>IF(COUNTIF('Slika 37 · Indeks cijena (defla'!$A$5:$A$102,E184)&gt;0,E184,'Slika 37 · Indeks cijena (defla'!$A$102)</f>
        <v>2025Q4</v>
      </c>
      <c r="G184" s="91">
        <f>INDEX('Slika 37 · Indeks cijena (defla'!$D$5:$D$102,MATCH(F184,'Slika 37 · Indeks cijena (defla'!$A$5:$A$102,0))</f>
        <v>238.2741981265967</v>
      </c>
      <c r="H184" s="189">
        <f t="shared" si="33"/>
        <v>5635.123779900885</v>
      </c>
      <c r="I184" s="130">
        <f t="shared" si="34"/>
        <v>0.14747199377169329</v>
      </c>
      <c r="J184" s="130">
        <f t="shared" si="35"/>
        <v>-9.8912197075277097E-3</v>
      </c>
    </row>
    <row r="185" spans="1:10" x14ac:dyDescent="0.25">
      <c r="A185" s="187">
        <v>45991</v>
      </c>
      <c r="B185" s="70">
        <f t="shared" si="30"/>
        <v>2025</v>
      </c>
      <c r="C185" s="70">
        <f t="shared" si="31"/>
        <v>11</v>
      </c>
      <c r="D185" s="188">
        <v>13545.175999999999</v>
      </c>
      <c r="E185" s="70" t="str">
        <f t="shared" si="32"/>
        <v>2025Q4</v>
      </c>
      <c r="F185" s="70" t="str">
        <f>IF(COUNTIF('Slika 37 · Indeks cijena (defla'!$A$5:$A$102,E185)&gt;0,E185,'Slika 37 · Indeks cijena (defla'!$A$102)</f>
        <v>2025Q4</v>
      </c>
      <c r="G185" s="91">
        <f>INDEX('Slika 37 · Indeks cijena (defla'!$D$5:$D$102,MATCH(F185,'Slika 37 · Indeks cijena (defla'!$A$5:$A$102,0))</f>
        <v>238.2741981265967</v>
      </c>
      <c r="H185" s="189">
        <f t="shared" si="33"/>
        <v>5684.7011159820813</v>
      </c>
      <c r="I185" s="130">
        <f t="shared" si="34"/>
        <v>0.14902085100069562</v>
      </c>
      <c r="J185" s="130">
        <f t="shared" si="35"/>
        <v>-8.5547712798725861E-3</v>
      </c>
    </row>
    <row r="186" spans="1:10" x14ac:dyDescent="0.25">
      <c r="A186" s="187">
        <v>46022</v>
      </c>
      <c r="B186" s="70">
        <f t="shared" si="30"/>
        <v>2025</v>
      </c>
      <c r="C186" s="70">
        <f t="shared" si="31"/>
        <v>12</v>
      </c>
      <c r="D186" s="188">
        <v>13719.794</v>
      </c>
      <c r="E186" s="70" t="str">
        <f t="shared" si="32"/>
        <v>2025Q4</v>
      </c>
      <c r="F186" s="70" t="str">
        <f>IF(COUNTIF('Slika 37 · Indeks cijena (defla'!$A$5:$A$102,E186)&gt;0,E186,'Slika 37 · Indeks cijena (defla'!$A$102)</f>
        <v>2025Q4</v>
      </c>
      <c r="G186" s="91">
        <f>INDEX('Slika 37 · Indeks cijena (defla'!$D$5:$D$102,MATCH(F186,'Slika 37 · Indeks cijena (defla'!$A$5:$A$102,0))</f>
        <v>238.2741981265967</v>
      </c>
      <c r="H186" s="189">
        <f t="shared" si="33"/>
        <v>5757.9855930143895</v>
      </c>
      <c r="I186" s="130">
        <f t="shared" si="34"/>
        <v>0.15448095961359631</v>
      </c>
      <c r="J186" s="130">
        <f t="shared" si="35"/>
        <v>-3.8434567481653303E-3</v>
      </c>
    </row>
    <row r="187" spans="1:10" x14ac:dyDescent="0.25">
      <c r="A187" s="187">
        <v>46053</v>
      </c>
      <c r="B187" s="70">
        <f t="shared" si="30"/>
        <v>2026</v>
      </c>
      <c r="C187" s="70">
        <f t="shared" si="31"/>
        <v>1</v>
      </c>
      <c r="D187" s="188">
        <v>13791.633</v>
      </c>
      <c r="E187" s="70" t="str">
        <f t="shared" si="32"/>
        <v>2026Q1</v>
      </c>
      <c r="F187" s="70" t="str">
        <f>IF(COUNTIF('Slika 37 · Indeks cijena (defla'!$A$5:$A$102,E187)&gt;0,E187,'Slika 37 · Indeks cijena (defla'!$A$102)</f>
        <v>2026Q1</v>
      </c>
      <c r="G187" s="91">
        <f>INDEX('Slika 37 · Indeks cijena (defla'!$D$5:$D$102,MATCH(F187,'Slika 37 · Indeks cijena (defla'!$A$5:$A$102,0))</f>
        <v>246.06301447629866</v>
      </c>
      <c r="H187" s="189">
        <f t="shared" si="33"/>
        <v>5604.9191420957904</v>
      </c>
      <c r="I187" s="130">
        <f t="shared" si="34"/>
        <v>0.15057643811699539</v>
      </c>
      <c r="J187" s="130">
        <f t="shared" si="35"/>
        <v>6.4889310549094414E-3</v>
      </c>
    </row>
    <row r="188" spans="1:10" x14ac:dyDescent="0.25">
      <c r="A188" s="187">
        <v>46081</v>
      </c>
      <c r="B188" s="70">
        <f t="shared" si="30"/>
        <v>2026</v>
      </c>
      <c r="C188" s="70">
        <f t="shared" si="31"/>
        <v>2</v>
      </c>
      <c r="D188" s="188">
        <v>13944.537</v>
      </c>
      <c r="E188" s="70" t="str">
        <f t="shared" si="32"/>
        <v>2026Q1</v>
      </c>
      <c r="F188" s="70" t="str">
        <f>IF(COUNTIF('Slika 37 · Indeks cijena (defla'!$A$5:$A$102,E188)&gt;0,E188,'Slika 37 · Indeks cijena (defla'!$A$102)</f>
        <v>2026Q1</v>
      </c>
      <c r="G188" s="91">
        <f>INDEX('Slika 37 · Indeks cijena (defla'!$D$5:$D$102,MATCH(F188,'Slika 37 · Indeks cijena (defla'!$A$5:$A$102,0))</f>
        <v>246.06301447629866</v>
      </c>
      <c r="H188" s="189">
        <f t="shared" si="33"/>
        <v>5667.0593220514938</v>
      </c>
      <c r="I188" s="130">
        <f t="shared" si="34"/>
        <v>0.15483454054610046</v>
      </c>
      <c r="J188" s="130">
        <f t="shared" si="35"/>
        <v>1.0213788283174985E-2</v>
      </c>
    </row>
    <row r="189" spans="1:10" x14ac:dyDescent="0.25">
      <c r="A189" s="187">
        <v>46112</v>
      </c>
      <c r="B189" s="70">
        <f t="shared" si="30"/>
        <v>2026</v>
      </c>
      <c r="C189" s="70">
        <f t="shared" si="31"/>
        <v>3</v>
      </c>
      <c r="D189" s="188">
        <v>14087.842000000001</v>
      </c>
      <c r="E189" s="70" t="str">
        <f t="shared" si="32"/>
        <v>2026Q1</v>
      </c>
      <c r="F189" s="70" t="str">
        <f>IF(COUNTIF('Slika 37 · Indeks cijena (defla'!$A$5:$A$102,E189)&gt;0,E189,'Slika 37 · Indeks cijena (defla'!$A$102)</f>
        <v>2026Q1</v>
      </c>
      <c r="G189" s="91">
        <f>INDEX('Slika 37 · Indeks cijena (defla'!$D$5:$D$102,MATCH(F189,'Slika 37 · Indeks cijena (defla'!$A$5:$A$102,0))</f>
        <v>246.06301447629866</v>
      </c>
      <c r="H189" s="189">
        <f t="shared" si="33"/>
        <v>5725.2984687615344</v>
      </c>
      <c r="I189" s="130">
        <f t="shared" si="34"/>
        <v>0.15556633556684085</v>
      </c>
      <c r="J189" s="130">
        <f t="shared" si="35"/>
        <v>1.0853940092108161E-2</v>
      </c>
    </row>
    <row r="190" spans="1:10" x14ac:dyDescent="0.25">
      <c r="A190" s="187">
        <v>46142</v>
      </c>
      <c r="B190" s="70">
        <f t="shared" si="30"/>
        <v>2026</v>
      </c>
      <c r="C190" s="70">
        <f t="shared" si="31"/>
        <v>4</v>
      </c>
      <c r="D190" s="188">
        <v>14224.79</v>
      </c>
      <c r="E190" s="70" t="str">
        <f t="shared" si="32"/>
        <v>2026Q2</v>
      </c>
      <c r="F190" s="70" t="str">
        <f>IF(COUNTIF('Slika 37 · Indeks cijena (defla'!$A$5:$A$102,E190)&gt;0,E190,'Slika 37 · Indeks cijena (defla'!$A$102)</f>
        <v>2026Q2</v>
      </c>
      <c r="G190" s="91">
        <f>INDEX('Slika 37 · Indeks cijena (defla'!$D$5:$D$102,MATCH(F190,'Slika 37 · Indeks cijena (defla'!$A$5:$A$102,0))</f>
        <v>252.60289525972186</v>
      </c>
      <c r="H190" s="189">
        <f t="shared" si="33"/>
        <v>5631.2854155429695</v>
      </c>
      <c r="I190" s="130">
        <f t="shared" si="34"/>
        <v>0.15027978290160093</v>
      </c>
      <c r="J190" s="130">
        <f t="shared" si="35"/>
        <v>2.0609623987666303E-2</v>
      </c>
    </row>
    <row r="191" spans="1:10" x14ac:dyDescent="0.25">
      <c r="A191" s="187">
        <v>46173</v>
      </c>
      <c r="B191" s="70">
        <f t="shared" si="30"/>
        <v>2026</v>
      </c>
      <c r="C191" s="70">
        <f t="shared" si="31"/>
        <v>5</v>
      </c>
      <c r="D191" s="188">
        <v>14366.011</v>
      </c>
      <c r="E191" s="70" t="str">
        <f t="shared" si="32"/>
        <v>2026Q2</v>
      </c>
      <c r="F191" s="70" t="str">
        <f>IF(COUNTIF('Slika 37 · Indeks cijena (defla'!$A$5:$A$102,E191)&gt;0,E191,'Slika 37 · Indeks cijena (defla'!$A$102)</f>
        <v>2026Q2</v>
      </c>
      <c r="G191" s="91">
        <f>INDEX('Slika 37 · Indeks cijena (defla'!$D$5:$D$102,MATCH(F191,'Slika 37 · Indeks cijena (defla'!$A$5:$A$102,0))</f>
        <v>252.60289525972186</v>
      </c>
      <c r="H191" s="189">
        <f t="shared" si="33"/>
        <v>5687.1917422914412</v>
      </c>
      <c r="I191" s="130">
        <f t="shared" si="34"/>
        <v>0.14466805090175416</v>
      </c>
      <c r="J191" s="130">
        <f t="shared" si="35"/>
        <v>1.5630498238071944E-2</v>
      </c>
    </row>
    <row r="192" spans="1:10" x14ac:dyDescent="0.25">
      <c r="A192" s="187">
        <v>46203</v>
      </c>
      <c r="B192" s="70">
        <f t="shared" si="30"/>
        <v>2026</v>
      </c>
      <c r="C192" s="70">
        <f t="shared" si="31"/>
        <v>6</v>
      </c>
      <c r="D192" s="188">
        <v>14509.737999999999</v>
      </c>
      <c r="E192" s="70" t="str">
        <f t="shared" si="32"/>
        <v>2026Q2</v>
      </c>
      <c r="F192" s="70" t="str">
        <f>IF(COUNTIF('Slika 37 · Indeks cijena (defla'!$A$5:$A$102,E192)&gt;0,E192,'Slika 37 · Indeks cijena (defla'!$A$102)</f>
        <v>2026Q2</v>
      </c>
      <c r="G192" s="91">
        <f>INDEX('Slika 37 · Indeks cijena (defla'!$D$5:$D$102,MATCH(F192,'Slika 37 · Indeks cijena (defla'!$A$5:$A$102,0))</f>
        <v>252.60289525972186</v>
      </c>
      <c r="H192" s="189">
        <f t="shared" si="33"/>
        <v>5744.0901400125849</v>
      </c>
      <c r="I192" s="130">
        <f t="shared" si="34"/>
        <v>0.13115499558950727</v>
      </c>
      <c r="J192" s="130">
        <f t="shared" si="35"/>
        <v>3.6407593013698669E-3</v>
      </c>
    </row>
    <row r="193" spans="1:10" x14ac:dyDescent="0.25">
      <c r="A193" s="192">
        <v>46234</v>
      </c>
      <c r="B193" s="193">
        <f t="shared" si="30"/>
        <v>2026</v>
      </c>
      <c r="C193" s="193">
        <f t="shared" si="31"/>
        <v>7</v>
      </c>
      <c r="D193" s="194">
        <v>14674.537</v>
      </c>
      <c r="E193" s="193" t="str">
        <f t="shared" si="32"/>
        <v>2026Q3</v>
      </c>
      <c r="F193" s="193" t="str">
        <f>IF(COUNTIF('Slika 37 · Indeks cijena (defla'!$A$5:$A$102,E193)&gt;0,E193,'Slika 37 · Indeks cijena (defla'!$A$102)</f>
        <v>2026Q2</v>
      </c>
      <c r="G193" s="195">
        <f>INDEX('Slika 37 · Indeks cijena (defla'!$D$5:$D$102,MATCH(F193,'Slika 37 · Indeks cijena (defla'!$A$5:$A$102,0))</f>
        <v>252.60289525972186</v>
      </c>
      <c r="H193" s="196">
        <f t="shared" si="33"/>
        <v>5809.330484875044</v>
      </c>
      <c r="I193" s="197">
        <f t="shared" si="34"/>
        <v>0.12257351998450461</v>
      </c>
      <c r="J193" s="197">
        <f t="shared" si="35"/>
        <v>2.5090058971826368E-2</v>
      </c>
    </row>
    <row r="194" spans="1:10" x14ac:dyDescent="0.25">
      <c r="A194" s="192">
        <v>46265</v>
      </c>
      <c r="B194" s="193">
        <f t="shared" si="30"/>
        <v>2026</v>
      </c>
      <c r="C194" s="193">
        <f t="shared" si="31"/>
        <v>8</v>
      </c>
      <c r="D194" s="194">
        <v>14795.102000000001</v>
      </c>
      <c r="E194" s="193" t="str">
        <f t="shared" si="32"/>
        <v>2026Q3</v>
      </c>
      <c r="F194" s="193" t="str">
        <f>IF(COUNTIF('Slika 37 · Indeks cijena (defla'!$A$5:$A$102,E194)&gt;0,E194,'Slika 37 · Indeks cijena (defla'!$A$102)</f>
        <v>2026Q2</v>
      </c>
      <c r="G194" s="195">
        <f>INDEX('Slika 37 · Indeks cijena (defla'!$D$5:$D$102,MATCH(F194,'Slika 37 · Indeks cijena (defla'!$A$5:$A$102,0))</f>
        <v>252.60289525972186</v>
      </c>
      <c r="H194" s="196">
        <f t="shared" si="33"/>
        <v>5857.0595498471766</v>
      </c>
      <c r="I194" s="197">
        <f t="shared" si="34"/>
        <v>0.12523578832053617</v>
      </c>
      <c r="J194" s="197">
        <f t="shared" si="35"/>
        <v>2.7521137878461666E-2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02"/>
  <sheetViews>
    <sheetView zoomScaleNormal="100" workbookViewId="0"/>
  </sheetViews>
  <sheetFormatPr defaultColWidth="8.85546875" defaultRowHeight="15" x14ac:dyDescent="0.25"/>
  <cols>
    <col min="1" max="1" width="12" customWidth="1"/>
    <col min="2" max="2" width="8" customWidth="1"/>
    <col min="3" max="3" width="16" customWidth="1"/>
  </cols>
  <sheetData>
    <row r="1" spans="1:4" ht="16.5" customHeight="1" x14ac:dyDescent="0.25">
      <c r="A1" s="65" t="s">
        <v>1678</v>
      </c>
    </row>
    <row r="2" spans="1:4" x14ac:dyDescent="0.25">
      <c r="A2" s="67" t="s">
        <v>1679</v>
      </c>
    </row>
    <row r="4" spans="1:4" ht="42" customHeight="1" x14ac:dyDescent="0.25">
      <c r="A4" s="69" t="s">
        <v>226</v>
      </c>
      <c r="B4" s="69" t="s">
        <v>227</v>
      </c>
      <c r="C4" s="69" t="s">
        <v>1680</v>
      </c>
      <c r="D4" s="69" t="s">
        <v>1681</v>
      </c>
    </row>
    <row r="5" spans="1:4" x14ac:dyDescent="0.25">
      <c r="A5" s="70" t="s">
        <v>334</v>
      </c>
      <c r="B5" s="70">
        <v>2002</v>
      </c>
      <c r="C5" s="71">
        <v>26.85</v>
      </c>
      <c r="D5" s="91">
        <f t="shared" ref="D5:D36" si="0">C5/AVERAGEIFS($C$5:$C$102,$B$5:$B$102,2015)*100</f>
        <v>60.970763553789396</v>
      </c>
    </row>
    <row r="6" spans="1:4" x14ac:dyDescent="0.25">
      <c r="A6" s="70" t="s">
        <v>335</v>
      </c>
      <c r="B6" s="70">
        <v>2002</v>
      </c>
      <c r="C6" s="71">
        <v>26.54</v>
      </c>
      <c r="D6" s="91">
        <f t="shared" si="0"/>
        <v>60.266818052795927</v>
      </c>
    </row>
    <row r="7" spans="1:4" x14ac:dyDescent="0.25">
      <c r="A7" s="70" t="s">
        <v>336</v>
      </c>
      <c r="B7" s="70">
        <v>2002</v>
      </c>
      <c r="C7" s="71">
        <v>28.04</v>
      </c>
      <c r="D7" s="91">
        <f t="shared" si="0"/>
        <v>63.673005960828846</v>
      </c>
    </row>
    <row r="8" spans="1:4" x14ac:dyDescent="0.25">
      <c r="A8" s="70" t="s">
        <v>337</v>
      </c>
      <c r="B8" s="70">
        <v>2002</v>
      </c>
      <c r="C8" s="71">
        <v>28.22</v>
      </c>
      <c r="D8" s="91">
        <f t="shared" si="0"/>
        <v>64.081748509792789</v>
      </c>
    </row>
    <row r="9" spans="1:4" x14ac:dyDescent="0.25">
      <c r="A9" s="70" t="s">
        <v>338</v>
      </c>
      <c r="B9" s="70">
        <v>2003</v>
      </c>
      <c r="C9" s="71">
        <v>30.71</v>
      </c>
      <c r="D9" s="91">
        <f t="shared" si="0"/>
        <v>69.736020437127451</v>
      </c>
    </row>
    <row r="10" spans="1:4" x14ac:dyDescent="0.25">
      <c r="A10" s="70" t="s">
        <v>339</v>
      </c>
      <c r="B10" s="70">
        <v>2003</v>
      </c>
      <c r="C10" s="71">
        <v>31.6</v>
      </c>
      <c r="D10" s="91">
        <f t="shared" si="0"/>
        <v>71.757025262560319</v>
      </c>
    </row>
    <row r="11" spans="1:4" x14ac:dyDescent="0.25">
      <c r="A11" s="70" t="s">
        <v>340</v>
      </c>
      <c r="B11" s="70">
        <v>2003</v>
      </c>
      <c r="C11" s="71">
        <v>31.93</v>
      </c>
      <c r="D11" s="91">
        <f t="shared" si="0"/>
        <v>72.506386602327566</v>
      </c>
    </row>
    <row r="12" spans="1:4" x14ac:dyDescent="0.25">
      <c r="A12" s="70" t="s">
        <v>341</v>
      </c>
      <c r="B12" s="70">
        <v>2003</v>
      </c>
      <c r="C12" s="71">
        <v>34.11</v>
      </c>
      <c r="D12" s="91">
        <f t="shared" si="0"/>
        <v>77.456713028668759</v>
      </c>
    </row>
    <row r="13" spans="1:4" x14ac:dyDescent="0.25">
      <c r="A13" s="70" t="s">
        <v>342</v>
      </c>
      <c r="B13" s="70">
        <v>2004</v>
      </c>
      <c r="C13" s="71">
        <v>34.770000000000003</v>
      </c>
      <c r="D13" s="91">
        <f t="shared" si="0"/>
        <v>78.955435708203254</v>
      </c>
    </row>
    <row r="14" spans="1:4" x14ac:dyDescent="0.25">
      <c r="A14" s="70" t="s">
        <v>343</v>
      </c>
      <c r="B14" s="70">
        <v>2004</v>
      </c>
      <c r="C14" s="71">
        <v>35.93</v>
      </c>
      <c r="D14" s="91">
        <f t="shared" si="0"/>
        <v>81.589554357082037</v>
      </c>
    </row>
    <row r="15" spans="1:4" x14ac:dyDescent="0.25">
      <c r="A15" s="70" t="s">
        <v>344</v>
      </c>
      <c r="B15" s="70">
        <v>2004</v>
      </c>
      <c r="C15" s="71">
        <v>37.200000000000003</v>
      </c>
      <c r="D15" s="91">
        <f t="shared" si="0"/>
        <v>84.473460119216597</v>
      </c>
    </row>
    <row r="16" spans="1:4" x14ac:dyDescent="0.25">
      <c r="A16" s="70" t="s">
        <v>345</v>
      </c>
      <c r="B16" s="70">
        <v>2004</v>
      </c>
      <c r="C16" s="71">
        <v>39.5</v>
      </c>
      <c r="D16" s="91">
        <f t="shared" si="0"/>
        <v>89.696281578200413</v>
      </c>
    </row>
    <row r="17" spans="1:4" x14ac:dyDescent="0.25">
      <c r="A17" s="70" t="s">
        <v>346</v>
      </c>
      <c r="B17" s="70">
        <v>2005</v>
      </c>
      <c r="C17" s="71">
        <v>39.51</v>
      </c>
      <c r="D17" s="91">
        <f t="shared" si="0"/>
        <v>89.718989497587287</v>
      </c>
    </row>
    <row r="18" spans="1:4" x14ac:dyDescent="0.25">
      <c r="A18" s="70" t="s">
        <v>347</v>
      </c>
      <c r="B18" s="70">
        <v>2005</v>
      </c>
      <c r="C18" s="71">
        <v>41.17</v>
      </c>
      <c r="D18" s="91">
        <f t="shared" si="0"/>
        <v>93.4885041158104</v>
      </c>
    </row>
    <row r="19" spans="1:4" x14ac:dyDescent="0.25">
      <c r="A19" s="70" t="s">
        <v>348</v>
      </c>
      <c r="B19" s="70">
        <v>2005</v>
      </c>
      <c r="C19" s="71">
        <v>41.86</v>
      </c>
      <c r="D19" s="91">
        <f t="shared" si="0"/>
        <v>95.055350553505548</v>
      </c>
    </row>
    <row r="20" spans="1:4" x14ac:dyDescent="0.25">
      <c r="A20" s="70" t="s">
        <v>349</v>
      </c>
      <c r="B20" s="70">
        <v>2005</v>
      </c>
      <c r="C20" s="71">
        <v>43.98</v>
      </c>
      <c r="D20" s="91">
        <f t="shared" si="0"/>
        <v>99.869429463525407</v>
      </c>
    </row>
    <row r="21" spans="1:4" x14ac:dyDescent="0.25">
      <c r="A21" s="70" t="s">
        <v>350</v>
      </c>
      <c r="B21" s="70">
        <v>2006</v>
      </c>
      <c r="C21" s="71">
        <v>45.73</v>
      </c>
      <c r="D21" s="91">
        <f t="shared" si="0"/>
        <v>103.84331535623048</v>
      </c>
    </row>
    <row r="22" spans="1:4" x14ac:dyDescent="0.25">
      <c r="A22" s="70" t="s">
        <v>351</v>
      </c>
      <c r="B22" s="70">
        <v>2006</v>
      </c>
      <c r="C22" s="71">
        <v>46.39</v>
      </c>
      <c r="D22" s="91">
        <f t="shared" si="0"/>
        <v>105.34203803576499</v>
      </c>
    </row>
    <row r="23" spans="1:4" x14ac:dyDescent="0.25">
      <c r="A23" s="70" t="s">
        <v>352</v>
      </c>
      <c r="B23" s="70">
        <v>2006</v>
      </c>
      <c r="C23" s="71">
        <v>47.5</v>
      </c>
      <c r="D23" s="91">
        <f t="shared" si="0"/>
        <v>107.86261708770934</v>
      </c>
    </row>
    <row r="24" spans="1:4" x14ac:dyDescent="0.25">
      <c r="A24" s="70" t="s">
        <v>353</v>
      </c>
      <c r="B24" s="70">
        <v>2006</v>
      </c>
      <c r="C24" s="71">
        <v>50.69</v>
      </c>
      <c r="D24" s="91">
        <f t="shared" si="0"/>
        <v>115.10644337212604</v>
      </c>
    </row>
    <row r="25" spans="1:4" x14ac:dyDescent="0.25">
      <c r="A25" s="70" t="s">
        <v>354</v>
      </c>
      <c r="B25" s="70">
        <v>2007</v>
      </c>
      <c r="C25" s="71">
        <v>52.22</v>
      </c>
      <c r="D25" s="91">
        <f t="shared" si="0"/>
        <v>118.58075503831962</v>
      </c>
    </row>
    <row r="26" spans="1:4" x14ac:dyDescent="0.25">
      <c r="A26" s="70" t="s">
        <v>355</v>
      </c>
      <c r="B26" s="70">
        <v>2007</v>
      </c>
      <c r="C26" s="71">
        <v>54.3</v>
      </c>
      <c r="D26" s="91">
        <f t="shared" si="0"/>
        <v>123.30400227079194</v>
      </c>
    </row>
    <row r="27" spans="1:4" x14ac:dyDescent="0.25">
      <c r="A27" s="70" t="s">
        <v>356</v>
      </c>
      <c r="B27" s="70">
        <v>2007</v>
      </c>
      <c r="C27" s="71">
        <v>55.21</v>
      </c>
      <c r="D27" s="91">
        <f t="shared" si="0"/>
        <v>125.3704229349986</v>
      </c>
    </row>
    <row r="28" spans="1:4" x14ac:dyDescent="0.25">
      <c r="A28" s="70" t="s">
        <v>357</v>
      </c>
      <c r="B28" s="70">
        <v>2007</v>
      </c>
      <c r="C28" s="71">
        <v>54.94</v>
      </c>
      <c r="D28" s="91">
        <f t="shared" si="0"/>
        <v>124.75730911155267</v>
      </c>
    </row>
    <row r="29" spans="1:4" x14ac:dyDescent="0.25">
      <c r="A29" s="70" t="s">
        <v>358</v>
      </c>
      <c r="B29" s="70">
        <v>2008</v>
      </c>
      <c r="C29" s="71">
        <v>54.38</v>
      </c>
      <c r="D29" s="91">
        <f t="shared" si="0"/>
        <v>123.48566562588705</v>
      </c>
    </row>
    <row r="30" spans="1:4" x14ac:dyDescent="0.25">
      <c r="A30" s="70" t="s">
        <v>359</v>
      </c>
      <c r="B30" s="70">
        <v>2008</v>
      </c>
      <c r="C30" s="71">
        <v>54.7</v>
      </c>
      <c r="D30" s="91">
        <f t="shared" si="0"/>
        <v>124.21231904626741</v>
      </c>
    </row>
    <row r="31" spans="1:4" x14ac:dyDescent="0.25">
      <c r="A31" s="70" t="s">
        <v>360</v>
      </c>
      <c r="B31" s="70">
        <v>2008</v>
      </c>
      <c r="C31" s="71">
        <v>55.71</v>
      </c>
      <c r="D31" s="91">
        <f t="shared" si="0"/>
        <v>126.50581890434292</v>
      </c>
    </row>
    <row r="32" spans="1:4" x14ac:dyDescent="0.25">
      <c r="A32" s="70" t="s">
        <v>361</v>
      </c>
      <c r="B32" s="70">
        <v>2008</v>
      </c>
      <c r="C32" s="71">
        <v>54.26</v>
      </c>
      <c r="D32" s="91">
        <f t="shared" si="0"/>
        <v>123.21317059324441</v>
      </c>
    </row>
    <row r="33" spans="1:4" x14ac:dyDescent="0.25">
      <c r="A33" s="70" t="s">
        <v>362</v>
      </c>
      <c r="B33" s="70">
        <v>2009</v>
      </c>
      <c r="C33" s="71">
        <v>54.05</v>
      </c>
      <c r="D33" s="91">
        <f t="shared" si="0"/>
        <v>122.73630428611979</v>
      </c>
    </row>
    <row r="34" spans="1:4" x14ac:dyDescent="0.25">
      <c r="A34" s="70" t="s">
        <v>363</v>
      </c>
      <c r="B34" s="70">
        <v>2009</v>
      </c>
      <c r="C34" s="71">
        <v>52.17</v>
      </c>
      <c r="D34" s="91">
        <f t="shared" si="0"/>
        <v>118.46721544138521</v>
      </c>
    </row>
    <row r="35" spans="1:4" x14ac:dyDescent="0.25">
      <c r="A35" s="70" t="s">
        <v>364</v>
      </c>
      <c r="B35" s="70">
        <v>2009</v>
      </c>
      <c r="C35" s="71">
        <v>51.22</v>
      </c>
      <c r="D35" s="91">
        <f t="shared" si="0"/>
        <v>116.30996309963102</v>
      </c>
    </row>
    <row r="36" spans="1:4" x14ac:dyDescent="0.25">
      <c r="A36" s="70" t="s">
        <v>365</v>
      </c>
      <c r="B36" s="70">
        <v>2009</v>
      </c>
      <c r="C36" s="71">
        <v>50.35</v>
      </c>
      <c r="D36" s="91">
        <f t="shared" si="0"/>
        <v>114.33437411297191</v>
      </c>
    </row>
    <row r="37" spans="1:4" x14ac:dyDescent="0.25">
      <c r="A37" s="70" t="s">
        <v>366</v>
      </c>
      <c r="B37" s="70">
        <v>2010</v>
      </c>
      <c r="C37" s="71">
        <v>49.36</v>
      </c>
      <c r="D37" s="91">
        <f t="shared" ref="D37:D68" si="1">C37/AVERAGEIFS($C$5:$C$102,$B$5:$B$102,2015)*100</f>
        <v>112.08629009367017</v>
      </c>
    </row>
    <row r="38" spans="1:4" x14ac:dyDescent="0.25">
      <c r="A38" s="70" t="s">
        <v>367</v>
      </c>
      <c r="B38" s="70">
        <v>2010</v>
      </c>
      <c r="C38" s="71">
        <v>48.68</v>
      </c>
      <c r="D38" s="91">
        <f t="shared" si="1"/>
        <v>110.54215157536191</v>
      </c>
    </row>
    <row r="39" spans="1:4" x14ac:dyDescent="0.25">
      <c r="A39" s="70" t="s">
        <v>368</v>
      </c>
      <c r="B39" s="70">
        <v>2010</v>
      </c>
      <c r="C39" s="71">
        <v>48.28</v>
      </c>
      <c r="D39" s="91">
        <f t="shared" si="1"/>
        <v>109.63383479988649</v>
      </c>
    </row>
    <row r="40" spans="1:4" x14ac:dyDescent="0.25">
      <c r="A40" s="70" t="s">
        <v>369</v>
      </c>
      <c r="B40" s="70">
        <v>2010</v>
      </c>
      <c r="C40" s="71">
        <v>48.34</v>
      </c>
      <c r="D40" s="91">
        <f t="shared" si="1"/>
        <v>109.77008231620779</v>
      </c>
    </row>
    <row r="41" spans="1:4" x14ac:dyDescent="0.25">
      <c r="A41" s="70" t="s">
        <v>370</v>
      </c>
      <c r="B41" s="70">
        <v>2011</v>
      </c>
      <c r="C41" s="71">
        <v>47.92</v>
      </c>
      <c r="D41" s="91">
        <f t="shared" si="1"/>
        <v>108.81634970195857</v>
      </c>
    </row>
    <row r="42" spans="1:4" x14ac:dyDescent="0.25">
      <c r="A42" s="70" t="s">
        <v>371</v>
      </c>
      <c r="B42" s="70">
        <v>2011</v>
      </c>
      <c r="C42" s="71">
        <v>48.62</v>
      </c>
      <c r="D42" s="91">
        <f t="shared" si="1"/>
        <v>110.40590405904061</v>
      </c>
    </row>
    <row r="43" spans="1:4" x14ac:dyDescent="0.25">
      <c r="A43" s="70" t="s">
        <v>372</v>
      </c>
      <c r="B43" s="70">
        <v>2011</v>
      </c>
      <c r="C43" s="71">
        <v>48.98</v>
      </c>
      <c r="D43" s="91">
        <f t="shared" si="1"/>
        <v>111.22338915696849</v>
      </c>
    </row>
    <row r="44" spans="1:4" x14ac:dyDescent="0.25">
      <c r="A44" s="70" t="s">
        <v>373</v>
      </c>
      <c r="B44" s="70">
        <v>2011</v>
      </c>
      <c r="C44" s="71">
        <v>49.26</v>
      </c>
      <c r="D44" s="91">
        <f t="shared" si="1"/>
        <v>111.85921089980131</v>
      </c>
    </row>
    <row r="45" spans="1:4" x14ac:dyDescent="0.25">
      <c r="A45" s="70" t="s">
        <v>374</v>
      </c>
      <c r="B45" s="70">
        <v>2012</v>
      </c>
      <c r="C45" s="71">
        <v>48.97</v>
      </c>
      <c r="D45" s="91">
        <f t="shared" si="1"/>
        <v>111.20068123758162</v>
      </c>
    </row>
    <row r="46" spans="1:4" x14ac:dyDescent="0.25">
      <c r="A46" s="70" t="s">
        <v>375</v>
      </c>
      <c r="B46" s="70">
        <v>2012</v>
      </c>
      <c r="C46" s="71">
        <v>48.29</v>
      </c>
      <c r="D46" s="91">
        <f t="shared" si="1"/>
        <v>109.65654271927336</v>
      </c>
    </row>
    <row r="47" spans="1:4" x14ac:dyDescent="0.25">
      <c r="A47" s="70" t="s">
        <v>376</v>
      </c>
      <c r="B47" s="70">
        <v>2012</v>
      </c>
      <c r="C47" s="71">
        <v>47.97</v>
      </c>
      <c r="D47" s="91">
        <f t="shared" si="1"/>
        <v>108.929889298893</v>
      </c>
    </row>
    <row r="48" spans="1:4" x14ac:dyDescent="0.25">
      <c r="A48" s="70" t="s">
        <v>377</v>
      </c>
      <c r="B48" s="70">
        <v>2012</v>
      </c>
      <c r="C48" s="71">
        <v>46.4</v>
      </c>
      <c r="D48" s="91">
        <f t="shared" si="1"/>
        <v>105.36474595515186</v>
      </c>
    </row>
    <row r="49" spans="1:4" x14ac:dyDescent="0.25">
      <c r="A49" s="70" t="s">
        <v>378</v>
      </c>
      <c r="B49" s="70">
        <v>2013</v>
      </c>
      <c r="C49" s="71">
        <v>46.24</v>
      </c>
      <c r="D49" s="91">
        <f t="shared" si="1"/>
        <v>105.0014192449617</v>
      </c>
    </row>
    <row r="50" spans="1:4" x14ac:dyDescent="0.25">
      <c r="A50" s="70" t="s">
        <v>379</v>
      </c>
      <c r="B50" s="70">
        <v>2013</v>
      </c>
      <c r="C50" s="71">
        <v>46.02</v>
      </c>
      <c r="D50" s="91">
        <f t="shared" si="1"/>
        <v>104.50184501845021</v>
      </c>
    </row>
    <row r="51" spans="1:4" x14ac:dyDescent="0.25">
      <c r="A51" s="70" t="s">
        <v>380</v>
      </c>
      <c r="B51" s="70">
        <v>2013</v>
      </c>
      <c r="C51" s="71">
        <v>46.1</v>
      </c>
      <c r="D51" s="91">
        <f t="shared" si="1"/>
        <v>104.68350837354529</v>
      </c>
    </row>
    <row r="52" spans="1:4" x14ac:dyDescent="0.25">
      <c r="A52" s="70" t="s">
        <v>381</v>
      </c>
      <c r="B52" s="70">
        <v>2013</v>
      </c>
      <c r="C52" s="71">
        <v>45.57</v>
      </c>
      <c r="D52" s="91">
        <f t="shared" si="1"/>
        <v>103.47998864604031</v>
      </c>
    </row>
    <row r="53" spans="1:4" x14ac:dyDescent="0.25">
      <c r="A53" s="70" t="s">
        <v>382</v>
      </c>
      <c r="B53" s="70">
        <v>2014</v>
      </c>
      <c r="C53" s="71">
        <v>45.31</v>
      </c>
      <c r="D53" s="91">
        <f t="shared" si="1"/>
        <v>102.88958274198127</v>
      </c>
    </row>
    <row r="54" spans="1:4" x14ac:dyDescent="0.25">
      <c r="A54" s="70" t="s">
        <v>383</v>
      </c>
      <c r="B54" s="70">
        <v>2014</v>
      </c>
      <c r="C54" s="71">
        <v>45.68</v>
      </c>
      <c r="D54" s="91">
        <f t="shared" si="1"/>
        <v>103.72977575929607</v>
      </c>
    </row>
    <row r="55" spans="1:4" x14ac:dyDescent="0.25">
      <c r="A55" s="70" t="s">
        <v>384</v>
      </c>
      <c r="B55" s="70">
        <v>2014</v>
      </c>
      <c r="C55" s="71">
        <v>45.28</v>
      </c>
      <c r="D55" s="91">
        <f t="shared" si="1"/>
        <v>102.82145898382062</v>
      </c>
    </row>
    <row r="56" spans="1:4" x14ac:dyDescent="0.25">
      <c r="A56" s="70" t="s">
        <v>385</v>
      </c>
      <c r="B56" s="70">
        <v>2014</v>
      </c>
      <c r="C56" s="71">
        <v>44.89</v>
      </c>
      <c r="D56" s="91">
        <f t="shared" si="1"/>
        <v>101.93585012773205</v>
      </c>
    </row>
    <row r="57" spans="1:4" x14ac:dyDescent="0.25">
      <c r="A57" s="70" t="s">
        <v>386</v>
      </c>
      <c r="B57" s="70">
        <v>2015</v>
      </c>
      <c r="C57" s="71">
        <v>44.51</v>
      </c>
      <c r="D57" s="91">
        <f t="shared" si="1"/>
        <v>101.07294919103038</v>
      </c>
    </row>
    <row r="58" spans="1:4" x14ac:dyDescent="0.25">
      <c r="A58" s="70" t="s">
        <v>387</v>
      </c>
      <c r="B58" s="70">
        <v>2015</v>
      </c>
      <c r="C58" s="71">
        <v>43.68</v>
      </c>
      <c r="D58" s="91">
        <f t="shared" si="1"/>
        <v>99.188191881918826</v>
      </c>
    </row>
    <row r="59" spans="1:4" x14ac:dyDescent="0.25">
      <c r="A59" s="70" t="s">
        <v>388</v>
      </c>
      <c r="B59" s="70">
        <v>2015</v>
      </c>
      <c r="C59" s="71">
        <v>43.95</v>
      </c>
      <c r="D59" s="91">
        <f t="shared" si="1"/>
        <v>99.801305705364769</v>
      </c>
    </row>
    <row r="60" spans="1:4" x14ac:dyDescent="0.25">
      <c r="A60" s="70" t="s">
        <v>389</v>
      </c>
      <c r="B60" s="70">
        <v>2015</v>
      </c>
      <c r="C60" s="71">
        <v>44.01</v>
      </c>
      <c r="D60" s="91">
        <f t="shared" si="1"/>
        <v>99.937553221686073</v>
      </c>
    </row>
    <row r="61" spans="1:4" x14ac:dyDescent="0.25">
      <c r="A61" s="70" t="s">
        <v>390</v>
      </c>
      <c r="B61" s="70">
        <v>2016</v>
      </c>
      <c r="C61" s="71">
        <v>44.58</v>
      </c>
      <c r="D61" s="91">
        <f t="shared" si="1"/>
        <v>101.23190462673858</v>
      </c>
    </row>
    <row r="62" spans="1:4" x14ac:dyDescent="0.25">
      <c r="A62" s="70" t="s">
        <v>391</v>
      </c>
      <c r="B62" s="70">
        <v>2016</v>
      </c>
      <c r="C62" s="71">
        <v>44.26</v>
      </c>
      <c r="D62" s="91">
        <f t="shared" si="1"/>
        <v>100.50525120635822</v>
      </c>
    </row>
    <row r="63" spans="1:4" x14ac:dyDescent="0.25">
      <c r="A63" s="70" t="s">
        <v>392</v>
      </c>
      <c r="B63" s="70">
        <v>2016</v>
      </c>
      <c r="C63" s="71">
        <v>44.68</v>
      </c>
      <c r="D63" s="91">
        <f t="shared" si="1"/>
        <v>101.45898382060746</v>
      </c>
    </row>
    <row r="64" spans="1:4" x14ac:dyDescent="0.25">
      <c r="A64" s="70" t="s">
        <v>393</v>
      </c>
      <c r="B64" s="70">
        <v>2016</v>
      </c>
      <c r="C64" s="71">
        <v>44.45</v>
      </c>
      <c r="D64" s="91">
        <f t="shared" si="1"/>
        <v>100.93670167470907</v>
      </c>
    </row>
    <row r="65" spans="1:4" x14ac:dyDescent="0.25">
      <c r="A65" s="70" t="s">
        <v>394</v>
      </c>
      <c r="B65" s="70">
        <v>2017</v>
      </c>
      <c r="C65" s="71">
        <v>44.5</v>
      </c>
      <c r="D65" s="91">
        <f t="shared" si="1"/>
        <v>101.0502412716435</v>
      </c>
    </row>
    <row r="66" spans="1:4" x14ac:dyDescent="0.25">
      <c r="A66" s="70" t="s">
        <v>395</v>
      </c>
      <c r="B66" s="70">
        <v>2017</v>
      </c>
      <c r="C66" s="71">
        <v>46.13</v>
      </c>
      <c r="D66" s="91">
        <f t="shared" si="1"/>
        <v>104.75163213170595</v>
      </c>
    </row>
    <row r="67" spans="1:4" x14ac:dyDescent="0.25">
      <c r="A67" s="70" t="s">
        <v>396</v>
      </c>
      <c r="B67" s="70">
        <v>2017</v>
      </c>
      <c r="C67" s="71">
        <v>46.4</v>
      </c>
      <c r="D67" s="91">
        <f t="shared" si="1"/>
        <v>105.36474595515186</v>
      </c>
    </row>
    <row r="68" spans="1:4" x14ac:dyDescent="0.25">
      <c r="A68" s="70" t="s">
        <v>397</v>
      </c>
      <c r="B68" s="70">
        <v>2017</v>
      </c>
      <c r="C68" s="71">
        <v>47.89</v>
      </c>
      <c r="D68" s="91">
        <f t="shared" si="1"/>
        <v>108.74822594379792</v>
      </c>
    </row>
    <row r="69" spans="1:4" x14ac:dyDescent="0.25">
      <c r="A69" s="70" t="s">
        <v>398</v>
      </c>
      <c r="B69" s="70">
        <v>2018</v>
      </c>
      <c r="C69" s="71">
        <v>48.38</v>
      </c>
      <c r="D69" s="91">
        <f t="shared" ref="D69:D100" si="2">C69/AVERAGEIFS($C$5:$C$102,$B$5:$B$102,2015)*100</f>
        <v>109.86091399375535</v>
      </c>
    </row>
    <row r="70" spans="1:4" x14ac:dyDescent="0.25">
      <c r="A70" s="70" t="s">
        <v>399</v>
      </c>
      <c r="B70" s="70">
        <v>2018</v>
      </c>
      <c r="C70" s="71">
        <v>48.41</v>
      </c>
      <c r="D70" s="91">
        <f t="shared" si="2"/>
        <v>109.92903775191598</v>
      </c>
    </row>
    <row r="71" spans="1:4" x14ac:dyDescent="0.25">
      <c r="A71" s="70" t="s">
        <v>400</v>
      </c>
      <c r="B71" s="70">
        <v>2018</v>
      </c>
      <c r="C71" s="71">
        <v>49.82</v>
      </c>
      <c r="D71" s="91">
        <f t="shared" si="2"/>
        <v>113.13085438546695</v>
      </c>
    </row>
    <row r="72" spans="1:4" x14ac:dyDescent="0.25">
      <c r="A72" s="70" t="s">
        <v>401</v>
      </c>
      <c r="B72" s="70">
        <v>2018</v>
      </c>
      <c r="C72" s="71">
        <v>50.33</v>
      </c>
      <c r="D72" s="91">
        <f t="shared" si="2"/>
        <v>114.28895827419814</v>
      </c>
    </row>
    <row r="73" spans="1:4" x14ac:dyDescent="0.25">
      <c r="A73" s="70" t="s">
        <v>402</v>
      </c>
      <c r="B73" s="70">
        <v>2019</v>
      </c>
      <c r="C73" s="71">
        <v>52.2</v>
      </c>
      <c r="D73" s="91">
        <f t="shared" si="2"/>
        <v>118.53533919954586</v>
      </c>
    </row>
    <row r="74" spans="1:4" x14ac:dyDescent="0.25">
      <c r="A74" s="70" t="s">
        <v>403</v>
      </c>
      <c r="B74" s="70">
        <v>2019</v>
      </c>
      <c r="C74" s="71">
        <v>53.36</v>
      </c>
      <c r="D74" s="91">
        <f t="shared" si="2"/>
        <v>121.16945784842466</v>
      </c>
    </row>
    <row r="75" spans="1:4" x14ac:dyDescent="0.25">
      <c r="A75" s="70" t="s">
        <v>404</v>
      </c>
      <c r="B75" s="70">
        <v>2019</v>
      </c>
      <c r="C75" s="71">
        <v>53.65</v>
      </c>
      <c r="D75" s="91">
        <f t="shared" si="2"/>
        <v>121.82798751064435</v>
      </c>
    </row>
    <row r="76" spans="1:4" x14ac:dyDescent="0.25">
      <c r="A76" s="70" t="s">
        <v>405</v>
      </c>
      <c r="B76" s="70">
        <v>2019</v>
      </c>
      <c r="C76" s="71">
        <v>55.06</v>
      </c>
      <c r="D76" s="91">
        <f t="shared" si="2"/>
        <v>125.02980414419531</v>
      </c>
    </row>
    <row r="77" spans="1:4" x14ac:dyDescent="0.25">
      <c r="A77" s="70" t="s">
        <v>406</v>
      </c>
      <c r="B77" s="70">
        <v>2020</v>
      </c>
      <c r="C77" s="71">
        <v>56.58</v>
      </c>
      <c r="D77" s="91">
        <f t="shared" si="2"/>
        <v>128.48140789100199</v>
      </c>
    </row>
    <row r="78" spans="1:4" x14ac:dyDescent="0.25">
      <c r="A78" s="70" t="s">
        <v>407</v>
      </c>
      <c r="B78" s="70">
        <v>2020</v>
      </c>
      <c r="C78" s="71">
        <v>57.59</v>
      </c>
      <c r="D78" s="91">
        <f t="shared" si="2"/>
        <v>130.77490774907753</v>
      </c>
    </row>
    <row r="79" spans="1:4" x14ac:dyDescent="0.25">
      <c r="A79" s="70" t="s">
        <v>408</v>
      </c>
      <c r="B79" s="70">
        <v>2020</v>
      </c>
      <c r="C79" s="71">
        <v>57.3</v>
      </c>
      <c r="D79" s="91">
        <f t="shared" si="2"/>
        <v>130.11637808685782</v>
      </c>
    </row>
    <row r="80" spans="1:4" x14ac:dyDescent="0.25">
      <c r="A80" s="70" t="s">
        <v>409</v>
      </c>
      <c r="B80" s="70">
        <v>2020</v>
      </c>
      <c r="C80" s="71">
        <v>58.54</v>
      </c>
      <c r="D80" s="91">
        <f t="shared" si="2"/>
        <v>132.93216009083167</v>
      </c>
    </row>
    <row r="81" spans="1:4" x14ac:dyDescent="0.25">
      <c r="A81" s="70" t="s">
        <v>410</v>
      </c>
      <c r="B81" s="70">
        <v>2021</v>
      </c>
      <c r="C81" s="71">
        <v>59.29</v>
      </c>
      <c r="D81" s="91">
        <f t="shared" si="2"/>
        <v>134.63525404484815</v>
      </c>
    </row>
    <row r="82" spans="1:4" x14ac:dyDescent="0.25">
      <c r="A82" s="70" t="s">
        <v>411</v>
      </c>
      <c r="B82" s="70">
        <v>2021</v>
      </c>
      <c r="C82" s="71">
        <v>61.39</v>
      </c>
      <c r="D82" s="91">
        <f t="shared" si="2"/>
        <v>139.40391711609425</v>
      </c>
    </row>
    <row r="83" spans="1:4" x14ac:dyDescent="0.25">
      <c r="A83" s="70" t="s">
        <v>412</v>
      </c>
      <c r="B83" s="70">
        <v>2021</v>
      </c>
      <c r="C83" s="71">
        <v>62.47</v>
      </c>
      <c r="D83" s="91">
        <f t="shared" si="2"/>
        <v>141.85637240987796</v>
      </c>
    </row>
    <row r="84" spans="1:4" x14ac:dyDescent="0.25">
      <c r="A84" s="70" t="s">
        <v>413</v>
      </c>
      <c r="B84" s="70">
        <v>2021</v>
      </c>
      <c r="C84" s="71">
        <v>64.09</v>
      </c>
      <c r="D84" s="91">
        <f t="shared" si="2"/>
        <v>145.53505535055353</v>
      </c>
    </row>
    <row r="85" spans="1:4" x14ac:dyDescent="0.25">
      <c r="A85" s="70" t="s">
        <v>414</v>
      </c>
      <c r="B85" s="70">
        <v>2022</v>
      </c>
      <c r="C85" s="71">
        <v>67.430000000000007</v>
      </c>
      <c r="D85" s="91">
        <f t="shared" si="2"/>
        <v>153.11950042577351</v>
      </c>
    </row>
    <row r="86" spans="1:4" x14ac:dyDescent="0.25">
      <c r="A86" s="70" t="s">
        <v>415</v>
      </c>
      <c r="B86" s="70">
        <v>2022</v>
      </c>
      <c r="C86" s="71">
        <v>69.8</v>
      </c>
      <c r="D86" s="91">
        <f t="shared" si="2"/>
        <v>158.50127732046553</v>
      </c>
    </row>
    <row r="87" spans="1:4" x14ac:dyDescent="0.25">
      <c r="A87" s="70" t="s">
        <v>416</v>
      </c>
      <c r="B87" s="70">
        <v>2022</v>
      </c>
      <c r="C87" s="71">
        <v>71.72</v>
      </c>
      <c r="D87" s="91">
        <f t="shared" si="2"/>
        <v>162.86119784274769</v>
      </c>
    </row>
    <row r="88" spans="1:4" x14ac:dyDescent="0.25">
      <c r="A88" s="70" t="s">
        <v>417</v>
      </c>
      <c r="B88" s="70">
        <v>2022</v>
      </c>
      <c r="C88" s="71">
        <v>74.959999999999994</v>
      </c>
      <c r="D88" s="91">
        <f t="shared" si="2"/>
        <v>170.21856372409877</v>
      </c>
    </row>
    <row r="89" spans="1:4" x14ac:dyDescent="0.25">
      <c r="A89" s="70" t="s">
        <v>418</v>
      </c>
      <c r="B89" s="70">
        <v>2023</v>
      </c>
      <c r="C89" s="71">
        <v>76.8</v>
      </c>
      <c r="D89" s="91">
        <f t="shared" si="2"/>
        <v>174.39682089128584</v>
      </c>
    </row>
    <row r="90" spans="1:4" x14ac:dyDescent="0.25">
      <c r="A90" s="70" t="s">
        <v>419</v>
      </c>
      <c r="B90" s="70">
        <v>2023</v>
      </c>
      <c r="C90" s="71">
        <v>79.53</v>
      </c>
      <c r="D90" s="91">
        <f t="shared" si="2"/>
        <v>180.59608288390578</v>
      </c>
    </row>
    <row r="91" spans="1:4" x14ac:dyDescent="0.25">
      <c r="A91" s="70" t="s">
        <v>420</v>
      </c>
      <c r="B91" s="70">
        <v>2023</v>
      </c>
      <c r="C91" s="71">
        <v>79.52</v>
      </c>
      <c r="D91" s="91">
        <f t="shared" si="2"/>
        <v>180.57337496451888</v>
      </c>
    </row>
    <row r="92" spans="1:4" x14ac:dyDescent="0.25">
      <c r="A92" s="70" t="s">
        <v>421</v>
      </c>
      <c r="B92" s="70">
        <v>2023</v>
      </c>
      <c r="C92" s="71">
        <v>82.31</v>
      </c>
      <c r="D92" s="91">
        <f t="shared" si="2"/>
        <v>186.90888447346015</v>
      </c>
    </row>
    <row r="93" spans="1:4" x14ac:dyDescent="0.25">
      <c r="A93" s="70" t="s">
        <v>422</v>
      </c>
      <c r="B93" s="70">
        <v>2024</v>
      </c>
      <c r="C93" s="71">
        <v>83.65</v>
      </c>
      <c r="D93" s="91">
        <f t="shared" si="2"/>
        <v>189.95174567130292</v>
      </c>
    </row>
    <row r="94" spans="1:4" x14ac:dyDescent="0.25">
      <c r="A94" s="70" t="s">
        <v>423</v>
      </c>
      <c r="B94" s="70">
        <v>2024</v>
      </c>
      <c r="C94" s="71">
        <v>87.48</v>
      </c>
      <c r="D94" s="91">
        <f t="shared" si="2"/>
        <v>198.64887879648029</v>
      </c>
    </row>
    <row r="95" spans="1:4" x14ac:dyDescent="0.25">
      <c r="A95" s="70" t="s">
        <v>424</v>
      </c>
      <c r="B95" s="70">
        <v>2024</v>
      </c>
      <c r="C95" s="71">
        <v>89.63</v>
      </c>
      <c r="D95" s="91">
        <f t="shared" si="2"/>
        <v>203.53108146466084</v>
      </c>
    </row>
    <row r="96" spans="1:4" x14ac:dyDescent="0.25">
      <c r="A96" s="70" t="s">
        <v>425</v>
      </c>
      <c r="B96" s="70">
        <v>2024</v>
      </c>
      <c r="C96" s="71">
        <v>90.54</v>
      </c>
      <c r="D96" s="91">
        <f t="shared" si="2"/>
        <v>205.59750212886749</v>
      </c>
    </row>
    <row r="97" spans="1:4" x14ac:dyDescent="0.25">
      <c r="A97" s="70" t="s">
        <v>426</v>
      </c>
      <c r="B97" s="70">
        <v>2025</v>
      </c>
      <c r="C97" s="71">
        <v>94.79</v>
      </c>
      <c r="D97" s="91">
        <f t="shared" si="2"/>
        <v>215.24836786829411</v>
      </c>
    </row>
    <row r="98" spans="1:4" x14ac:dyDescent="0.25">
      <c r="A98" s="70" t="s">
        <v>427</v>
      </c>
      <c r="B98" s="70">
        <v>2025</v>
      </c>
      <c r="C98" s="71">
        <v>98.7</v>
      </c>
      <c r="D98" s="91">
        <f t="shared" si="2"/>
        <v>224.12716434856659</v>
      </c>
    </row>
    <row r="99" spans="1:4" x14ac:dyDescent="0.25">
      <c r="A99" s="70" t="s">
        <v>428</v>
      </c>
      <c r="B99" s="70">
        <v>2025</v>
      </c>
      <c r="C99" s="71">
        <v>101.58</v>
      </c>
      <c r="D99" s="91">
        <f t="shared" si="2"/>
        <v>230.66704513198979</v>
      </c>
    </row>
    <row r="100" spans="1:4" x14ac:dyDescent="0.25">
      <c r="A100" s="70" t="s">
        <v>429</v>
      </c>
      <c r="B100" s="70">
        <v>2025</v>
      </c>
      <c r="C100" s="71">
        <v>104.93</v>
      </c>
      <c r="D100" s="91">
        <f t="shared" si="2"/>
        <v>238.2741981265967</v>
      </c>
    </row>
    <row r="101" spans="1:4" x14ac:dyDescent="0.25">
      <c r="A101" s="70" t="s">
        <v>430</v>
      </c>
      <c r="B101" s="70">
        <v>2026</v>
      </c>
      <c r="C101" s="71">
        <v>108.36</v>
      </c>
      <c r="D101" s="91">
        <f t="shared" ref="D101:D132" si="3">C101/AVERAGEIFS($C$5:$C$102,$B$5:$B$102,2015)*100</f>
        <v>246.06301447629866</v>
      </c>
    </row>
    <row r="102" spans="1:4" x14ac:dyDescent="0.25">
      <c r="A102" s="70" t="s">
        <v>431</v>
      </c>
      <c r="B102" s="70">
        <v>2026</v>
      </c>
      <c r="C102" s="71">
        <v>111.24</v>
      </c>
      <c r="D102" s="91">
        <f t="shared" si="3"/>
        <v>252.60289525972186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30"/>
  <sheetViews>
    <sheetView zoomScaleNormal="100" workbookViewId="0"/>
  </sheetViews>
  <sheetFormatPr defaultColWidth="8.85546875" defaultRowHeight="15" x14ac:dyDescent="0.25"/>
  <cols>
    <col min="1" max="1" width="13.42578125" customWidth="1"/>
    <col min="2" max="2" width="10.5703125" customWidth="1"/>
    <col min="3" max="3" width="13.85546875" customWidth="1"/>
    <col min="4" max="4" width="19.85546875" customWidth="1"/>
    <col min="5" max="5" width="19.5703125" customWidth="1"/>
    <col min="6" max="6" width="19.85546875" customWidth="1"/>
    <col min="32" max="32" width="9.140625" customWidth="1"/>
  </cols>
  <sheetData>
    <row r="1" spans="1:7" ht="16.5" customHeight="1" x14ac:dyDescent="0.25">
      <c r="G1" s="16" t="s">
        <v>163</v>
      </c>
    </row>
    <row r="2" spans="1:7" x14ac:dyDescent="0.25">
      <c r="G2" s="18" t="s">
        <v>164</v>
      </c>
    </row>
    <row r="3" spans="1:7" x14ac:dyDescent="0.25">
      <c r="G3" s="21" t="s">
        <v>1682</v>
      </c>
    </row>
    <row r="5" spans="1:7" x14ac:dyDescent="0.25">
      <c r="A5" s="198"/>
    </row>
    <row r="6" spans="1:7" ht="42" customHeight="1" x14ac:dyDescent="0.25">
      <c r="C6" s="199" t="s">
        <v>1683</v>
      </c>
      <c r="D6" s="200" t="s">
        <v>1684</v>
      </c>
      <c r="E6" s="201" t="s">
        <v>1685</v>
      </c>
    </row>
    <row r="7" spans="1:7" x14ac:dyDescent="0.25">
      <c r="B7" s="201" t="s">
        <v>189</v>
      </c>
      <c r="C7" s="202">
        <v>5767</v>
      </c>
      <c r="D7" s="203">
        <v>6.7896583390237603E-2</v>
      </c>
      <c r="E7" s="202">
        <v>84938</v>
      </c>
    </row>
    <row r="8" spans="1:7" x14ac:dyDescent="0.25">
      <c r="B8" s="201" t="s">
        <v>190</v>
      </c>
      <c r="C8" s="202">
        <v>5900</v>
      </c>
      <c r="D8" s="203">
        <v>7.3955225751460296E-2</v>
      </c>
      <c r="E8" s="202">
        <v>79778</v>
      </c>
    </row>
    <row r="9" spans="1:7" x14ac:dyDescent="0.25">
      <c r="B9" s="201" t="s">
        <v>191</v>
      </c>
      <c r="C9" s="202">
        <v>7093</v>
      </c>
      <c r="D9" s="203">
        <v>6.5124777347264795E-2</v>
      </c>
      <c r="E9" s="202">
        <v>108914</v>
      </c>
    </row>
    <row r="10" spans="1:7" x14ac:dyDescent="0.25">
      <c r="B10" s="201" t="s">
        <v>192</v>
      </c>
      <c r="C10" s="202">
        <v>7188</v>
      </c>
      <c r="D10" s="203">
        <v>6.6461401902859804E-2</v>
      </c>
      <c r="E10" s="202">
        <v>108153</v>
      </c>
    </row>
    <row r="11" spans="1:7" x14ac:dyDescent="0.25">
      <c r="B11" s="201" t="s">
        <v>193</v>
      </c>
      <c r="C11" s="202">
        <v>6266</v>
      </c>
      <c r="D11" s="203">
        <v>6.0965761488241801E-2</v>
      </c>
      <c r="E11" s="202">
        <v>102779</v>
      </c>
    </row>
    <row r="12" spans="1:7" x14ac:dyDescent="0.25">
      <c r="B12" s="201" t="s">
        <v>194</v>
      </c>
      <c r="C12" s="202">
        <v>9577</v>
      </c>
      <c r="D12" s="203">
        <v>7.7301821762678496E-2</v>
      </c>
      <c r="E12" s="202">
        <v>123891</v>
      </c>
    </row>
    <row r="13" spans="1:7" x14ac:dyDescent="0.25">
      <c r="B13" s="201" t="s">
        <v>195</v>
      </c>
      <c r="C13" s="202">
        <v>13344</v>
      </c>
      <c r="D13" s="203">
        <v>9.7127800503690298E-2</v>
      </c>
      <c r="E13" s="202">
        <v>137386</v>
      </c>
    </row>
    <row r="14" spans="1:7" x14ac:dyDescent="0.25">
      <c r="B14" s="201" t="s">
        <v>196</v>
      </c>
      <c r="C14" s="202">
        <v>12279</v>
      </c>
      <c r="D14" s="203">
        <v>8.9315459088297106E-2</v>
      </c>
      <c r="E14" s="202">
        <v>137479</v>
      </c>
    </row>
    <row r="15" spans="1:7" x14ac:dyDescent="0.25">
      <c r="B15" s="201" t="s">
        <v>197</v>
      </c>
      <c r="C15" s="202">
        <v>11659</v>
      </c>
      <c r="D15" s="203">
        <v>8.6168923313427501E-2</v>
      </c>
      <c r="E15" s="202">
        <v>135304</v>
      </c>
    </row>
    <row r="16" spans="1:7" x14ac:dyDescent="0.25">
      <c r="B16" s="201" t="s">
        <v>198</v>
      </c>
      <c r="C16" s="202">
        <v>9159</v>
      </c>
      <c r="D16" s="203">
        <v>7.7753724691200801E-2</v>
      </c>
      <c r="E16" s="202">
        <v>117795</v>
      </c>
    </row>
    <row r="17" spans="1:5" x14ac:dyDescent="0.25">
      <c r="B17" s="201" t="s">
        <v>890</v>
      </c>
      <c r="C17" s="202">
        <v>1670</v>
      </c>
      <c r="D17" s="203">
        <v>7.1233577887732505E-2</v>
      </c>
      <c r="E17" s="202">
        <v>23444</v>
      </c>
    </row>
    <row r="18" spans="1:5" x14ac:dyDescent="0.25">
      <c r="B18" s="201" t="s">
        <v>1686</v>
      </c>
    </row>
    <row r="20" spans="1:5" x14ac:dyDescent="0.25">
      <c r="D20" s="204"/>
    </row>
    <row r="21" spans="1:5" x14ac:dyDescent="0.25">
      <c r="D21" s="204"/>
    </row>
    <row r="22" spans="1:5" x14ac:dyDescent="0.25">
      <c r="D22" s="204"/>
    </row>
    <row r="23" spans="1:5" x14ac:dyDescent="0.25">
      <c r="D23" s="204"/>
    </row>
    <row r="30" spans="1:5" x14ac:dyDescent="0.25">
      <c r="A30" s="205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Z28"/>
  <sheetViews>
    <sheetView zoomScaleNormal="100" workbookViewId="0"/>
  </sheetViews>
  <sheetFormatPr defaultColWidth="8.85546875" defaultRowHeight="15" x14ac:dyDescent="0.25"/>
  <cols>
    <col min="1" max="1" width="28.85546875" customWidth="1"/>
    <col min="2" max="2" width="7.7109375" customWidth="1"/>
  </cols>
  <sheetData>
    <row r="1" spans="1:26" ht="16.5" customHeight="1" x14ac:dyDescent="0.25">
      <c r="A1" s="14" t="s">
        <v>1687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Z1" s="16" t="s">
        <v>167</v>
      </c>
    </row>
    <row r="2" spans="1:26" x14ac:dyDescent="0.25">
      <c r="A2" s="206" t="s">
        <v>1688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Z2" s="18" t="s">
        <v>168</v>
      </c>
    </row>
    <row r="3" spans="1:26" x14ac:dyDescent="0.25">
      <c r="A3" s="207" t="s">
        <v>1689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Z3" s="21" t="s">
        <v>1690</v>
      </c>
    </row>
    <row r="4" spans="1:26" x14ac:dyDescent="0.25">
      <c r="A4" s="208" t="s">
        <v>1691</v>
      </c>
      <c r="B4" s="209" t="s">
        <v>882</v>
      </c>
      <c r="C4" s="209" t="s">
        <v>883</v>
      </c>
      <c r="D4" s="209" t="s">
        <v>884</v>
      </c>
      <c r="E4" s="209" t="s">
        <v>885</v>
      </c>
      <c r="F4" s="209" t="s">
        <v>886</v>
      </c>
      <c r="G4" s="209" t="s">
        <v>887</v>
      </c>
      <c r="H4" s="209" t="s">
        <v>888</v>
      </c>
      <c r="I4" s="210" t="s">
        <v>889</v>
      </c>
      <c r="J4" s="210" t="s">
        <v>183</v>
      </c>
      <c r="K4" s="210" t="s">
        <v>184</v>
      </c>
      <c r="L4" s="210" t="s">
        <v>185</v>
      </c>
      <c r="M4" s="210" t="s">
        <v>186</v>
      </c>
      <c r="N4" s="210" t="s">
        <v>187</v>
      </c>
      <c r="O4" s="210" t="s">
        <v>188</v>
      </c>
      <c r="P4" s="210" t="s">
        <v>189</v>
      </c>
      <c r="Q4" s="210" t="s">
        <v>190</v>
      </c>
      <c r="R4" s="210" t="s">
        <v>191</v>
      </c>
      <c r="S4" s="210" t="s">
        <v>192</v>
      </c>
      <c r="T4" s="210" t="s">
        <v>193</v>
      </c>
      <c r="U4" s="210" t="s">
        <v>194</v>
      </c>
      <c r="V4" s="210" t="s">
        <v>195</v>
      </c>
      <c r="W4" s="210" t="s">
        <v>196</v>
      </c>
      <c r="X4" s="210" t="s">
        <v>197</v>
      </c>
      <c r="Y4" s="210" t="s">
        <v>198</v>
      </c>
    </row>
    <row r="5" spans="1:26" x14ac:dyDescent="0.25">
      <c r="A5" s="211" t="s">
        <v>231</v>
      </c>
      <c r="B5" s="212">
        <v>3341</v>
      </c>
      <c r="C5" s="212">
        <v>4627</v>
      </c>
      <c r="D5" s="212">
        <v>4015</v>
      </c>
      <c r="E5" s="212">
        <v>4771</v>
      </c>
      <c r="F5" s="212">
        <v>6139</v>
      </c>
      <c r="G5" s="212">
        <v>8895</v>
      </c>
      <c r="H5" s="212">
        <v>8744</v>
      </c>
      <c r="I5" s="212">
        <v>4923</v>
      </c>
      <c r="J5" s="212">
        <v>3939</v>
      </c>
      <c r="K5" s="212">
        <v>2388</v>
      </c>
      <c r="L5" s="212">
        <v>2729</v>
      </c>
      <c r="M5" s="213">
        <v>1227</v>
      </c>
      <c r="N5" s="213">
        <v>638</v>
      </c>
      <c r="O5" s="213">
        <v>1798</v>
      </c>
      <c r="P5" s="213">
        <v>1065</v>
      </c>
      <c r="Q5" s="213">
        <v>1672</v>
      </c>
      <c r="R5" s="213">
        <v>2746</v>
      </c>
      <c r="S5" s="213">
        <v>2665</v>
      </c>
      <c r="T5" s="213">
        <v>2648</v>
      </c>
      <c r="U5" s="213">
        <v>2623</v>
      </c>
      <c r="V5" s="213">
        <v>3641</v>
      </c>
      <c r="W5" s="213">
        <v>2945</v>
      </c>
      <c r="X5" s="213">
        <v>3934</v>
      </c>
      <c r="Y5" s="214">
        <v>3736</v>
      </c>
    </row>
    <row r="6" spans="1:26" x14ac:dyDescent="0.25">
      <c r="A6" s="211" t="s">
        <v>1187</v>
      </c>
      <c r="B6" s="212">
        <v>851</v>
      </c>
      <c r="C6" s="212">
        <v>836</v>
      </c>
      <c r="D6" s="212">
        <v>1017</v>
      </c>
      <c r="E6" s="212">
        <v>1237</v>
      </c>
      <c r="F6" s="212">
        <v>1119</v>
      </c>
      <c r="G6" s="212">
        <v>1035</v>
      </c>
      <c r="H6" s="212">
        <v>1345</v>
      </c>
      <c r="I6" s="212">
        <v>949</v>
      </c>
      <c r="J6" s="212">
        <v>1069</v>
      </c>
      <c r="K6" s="212">
        <v>1093</v>
      </c>
      <c r="L6" s="212">
        <v>1252</v>
      </c>
      <c r="M6" s="213">
        <v>845</v>
      </c>
      <c r="N6" s="213">
        <v>927</v>
      </c>
      <c r="O6" s="213">
        <v>950</v>
      </c>
      <c r="P6" s="213">
        <v>1154</v>
      </c>
      <c r="Q6" s="213">
        <v>1191</v>
      </c>
      <c r="R6" s="213">
        <v>1308</v>
      </c>
      <c r="S6" s="213">
        <v>2083</v>
      </c>
      <c r="T6" s="213">
        <v>2123</v>
      </c>
      <c r="U6" s="213">
        <v>2275</v>
      </c>
      <c r="V6" s="213">
        <v>2569</v>
      </c>
      <c r="W6" s="213">
        <v>2554</v>
      </c>
      <c r="X6" s="213">
        <v>2578</v>
      </c>
      <c r="Y6" s="214">
        <v>2829</v>
      </c>
    </row>
    <row r="7" spans="1:26" x14ac:dyDescent="0.25">
      <c r="A7" s="211" t="s">
        <v>1190</v>
      </c>
      <c r="B7" s="212">
        <v>1286</v>
      </c>
      <c r="C7" s="212">
        <v>1288</v>
      </c>
      <c r="D7" s="212">
        <v>2356</v>
      </c>
      <c r="E7" s="212">
        <v>2158</v>
      </c>
      <c r="F7" s="212">
        <v>2277</v>
      </c>
      <c r="G7" s="212">
        <v>2737</v>
      </c>
      <c r="H7" s="212">
        <v>2706</v>
      </c>
      <c r="I7" s="212">
        <v>2553</v>
      </c>
      <c r="J7" s="212">
        <v>1218</v>
      </c>
      <c r="K7" s="212">
        <v>1300</v>
      </c>
      <c r="L7" s="212">
        <v>1069</v>
      </c>
      <c r="M7" s="213">
        <v>1134</v>
      </c>
      <c r="N7" s="213">
        <v>866</v>
      </c>
      <c r="O7" s="213">
        <v>999</v>
      </c>
      <c r="P7" s="213">
        <v>858</v>
      </c>
      <c r="Q7" s="213">
        <v>1045</v>
      </c>
      <c r="R7" s="213">
        <v>1626</v>
      </c>
      <c r="S7" s="213">
        <v>1397</v>
      </c>
      <c r="T7" s="213">
        <v>1548</v>
      </c>
      <c r="U7" s="213">
        <v>1800</v>
      </c>
      <c r="V7" s="213">
        <v>1824</v>
      </c>
      <c r="W7" s="213">
        <v>2192</v>
      </c>
      <c r="X7" s="213">
        <v>2196</v>
      </c>
      <c r="Y7" s="214">
        <v>2532</v>
      </c>
    </row>
    <row r="8" spans="1:26" x14ac:dyDescent="0.25">
      <c r="A8" s="211" t="s">
        <v>1188</v>
      </c>
      <c r="B8" s="212">
        <v>1240</v>
      </c>
      <c r="C8" s="212">
        <v>1516</v>
      </c>
      <c r="D8" s="212">
        <v>1431</v>
      </c>
      <c r="E8" s="212">
        <v>1822</v>
      </c>
      <c r="F8" s="212">
        <v>1552</v>
      </c>
      <c r="G8" s="212">
        <v>1972</v>
      </c>
      <c r="H8" s="212">
        <v>1805</v>
      </c>
      <c r="I8" s="212">
        <v>1368</v>
      </c>
      <c r="J8" s="212">
        <v>1063</v>
      </c>
      <c r="K8" s="212">
        <v>814</v>
      </c>
      <c r="L8" s="212">
        <v>672</v>
      </c>
      <c r="M8" s="213">
        <v>916</v>
      </c>
      <c r="N8" s="213">
        <v>735</v>
      </c>
      <c r="O8" s="213">
        <v>588</v>
      </c>
      <c r="P8" s="213">
        <v>775</v>
      </c>
      <c r="Q8" s="213">
        <v>805</v>
      </c>
      <c r="R8" s="213">
        <v>736</v>
      </c>
      <c r="S8" s="213">
        <v>1144</v>
      </c>
      <c r="T8" s="213">
        <v>1313</v>
      </c>
      <c r="U8" s="213">
        <v>1481</v>
      </c>
      <c r="V8" s="213">
        <v>1562</v>
      </c>
      <c r="W8" s="213">
        <v>2878</v>
      </c>
      <c r="X8" s="213">
        <v>2004</v>
      </c>
      <c r="Y8" s="214">
        <v>2149</v>
      </c>
    </row>
    <row r="9" spans="1:26" x14ac:dyDescent="0.25">
      <c r="A9" s="211" t="s">
        <v>1191</v>
      </c>
      <c r="B9" s="212">
        <v>1199</v>
      </c>
      <c r="C9" s="212">
        <v>901</v>
      </c>
      <c r="D9" s="212">
        <v>801</v>
      </c>
      <c r="E9" s="212">
        <v>1540</v>
      </c>
      <c r="F9" s="212">
        <v>1117</v>
      </c>
      <c r="G9" s="212">
        <v>867</v>
      </c>
      <c r="H9" s="212">
        <v>959</v>
      </c>
      <c r="I9" s="212">
        <v>780</v>
      </c>
      <c r="J9" s="212">
        <v>1086</v>
      </c>
      <c r="K9" s="212">
        <v>774</v>
      </c>
      <c r="L9" s="212">
        <v>803</v>
      </c>
      <c r="M9" s="213">
        <v>524</v>
      </c>
      <c r="N9" s="213">
        <v>449</v>
      </c>
      <c r="O9" s="213">
        <v>414</v>
      </c>
      <c r="P9" s="213">
        <v>393</v>
      </c>
      <c r="Q9" s="213">
        <v>452</v>
      </c>
      <c r="R9" s="213">
        <v>414</v>
      </c>
      <c r="S9" s="213">
        <v>426</v>
      </c>
      <c r="T9" s="213">
        <v>529</v>
      </c>
      <c r="U9" s="213">
        <v>688</v>
      </c>
      <c r="V9" s="213">
        <v>688</v>
      </c>
      <c r="W9" s="213">
        <v>848</v>
      </c>
      <c r="X9" s="213">
        <v>1342</v>
      </c>
      <c r="Y9" s="214">
        <v>1581</v>
      </c>
    </row>
    <row r="10" spans="1:26" x14ac:dyDescent="0.25">
      <c r="A10" s="211" t="s">
        <v>1196</v>
      </c>
      <c r="B10" s="212">
        <v>1636</v>
      </c>
      <c r="C10" s="212">
        <v>2072</v>
      </c>
      <c r="D10" s="212">
        <v>1879</v>
      </c>
      <c r="E10" s="212">
        <v>2257</v>
      </c>
      <c r="F10" s="212">
        <v>2474</v>
      </c>
      <c r="G10" s="212">
        <v>2828</v>
      </c>
      <c r="H10" s="212">
        <v>2617</v>
      </c>
      <c r="I10" s="212">
        <v>2363</v>
      </c>
      <c r="J10" s="212">
        <v>1450</v>
      </c>
      <c r="K10" s="212">
        <v>1509</v>
      </c>
      <c r="L10" s="212">
        <v>1557</v>
      </c>
      <c r="M10" s="213">
        <v>1705</v>
      </c>
      <c r="N10" s="213">
        <v>1052</v>
      </c>
      <c r="O10" s="213">
        <v>741</v>
      </c>
      <c r="P10" s="213">
        <v>831</v>
      </c>
      <c r="Q10" s="213">
        <v>865</v>
      </c>
      <c r="R10" s="213">
        <v>756</v>
      </c>
      <c r="S10" s="213">
        <v>901</v>
      </c>
      <c r="T10" s="213">
        <v>852</v>
      </c>
      <c r="U10" s="213">
        <v>860</v>
      </c>
      <c r="V10" s="213">
        <v>1380</v>
      </c>
      <c r="W10" s="213">
        <v>706</v>
      </c>
      <c r="X10" s="213">
        <v>932</v>
      </c>
      <c r="Y10" s="214">
        <v>768</v>
      </c>
    </row>
    <row r="11" spans="1:26" x14ac:dyDescent="0.25">
      <c r="A11" s="211" t="s">
        <v>1192</v>
      </c>
      <c r="B11" s="212">
        <v>1154</v>
      </c>
      <c r="C11" s="212">
        <v>790</v>
      </c>
      <c r="D11" s="212">
        <v>861</v>
      </c>
      <c r="E11" s="212">
        <v>718</v>
      </c>
      <c r="F11" s="212">
        <v>1274</v>
      </c>
      <c r="G11" s="212">
        <v>1404</v>
      </c>
      <c r="H11" s="212">
        <v>1440</v>
      </c>
      <c r="I11" s="212">
        <v>771</v>
      </c>
      <c r="J11" s="212">
        <v>851</v>
      </c>
      <c r="K11" s="212">
        <v>606</v>
      </c>
      <c r="L11" s="212">
        <v>412</v>
      </c>
      <c r="M11" s="213">
        <v>495</v>
      </c>
      <c r="N11" s="213">
        <v>534</v>
      </c>
      <c r="O11" s="213">
        <v>274</v>
      </c>
      <c r="P11" s="213">
        <v>295</v>
      </c>
      <c r="Q11" s="213">
        <v>216</v>
      </c>
      <c r="R11" s="213">
        <v>202</v>
      </c>
      <c r="S11" s="213">
        <v>366</v>
      </c>
      <c r="T11" s="213">
        <v>301</v>
      </c>
      <c r="U11" s="213">
        <v>403</v>
      </c>
      <c r="V11" s="213">
        <v>837</v>
      </c>
      <c r="W11" s="213">
        <v>648</v>
      </c>
      <c r="X11" s="213">
        <v>567</v>
      </c>
      <c r="Y11" s="214">
        <v>1000</v>
      </c>
    </row>
    <row r="12" spans="1:26" x14ac:dyDescent="0.25">
      <c r="A12" s="211" t="s">
        <v>1193</v>
      </c>
      <c r="B12" s="212">
        <v>483</v>
      </c>
      <c r="C12" s="212">
        <v>557</v>
      </c>
      <c r="D12" s="212">
        <v>778</v>
      </c>
      <c r="E12" s="212">
        <v>628</v>
      </c>
      <c r="F12" s="212">
        <v>612</v>
      </c>
      <c r="G12" s="212">
        <v>676</v>
      </c>
      <c r="H12" s="212">
        <v>672</v>
      </c>
      <c r="I12" s="212">
        <v>438</v>
      </c>
      <c r="J12" s="212">
        <v>507</v>
      </c>
      <c r="K12" s="212">
        <v>554</v>
      </c>
      <c r="L12" s="212">
        <v>524</v>
      </c>
      <c r="M12" s="213">
        <v>525</v>
      </c>
      <c r="N12" s="213">
        <v>323</v>
      </c>
      <c r="O12" s="213">
        <v>230</v>
      </c>
      <c r="P12" s="213">
        <v>374</v>
      </c>
      <c r="Q12" s="213">
        <v>309</v>
      </c>
      <c r="R12" s="213">
        <v>382</v>
      </c>
      <c r="S12" s="213">
        <v>340</v>
      </c>
      <c r="T12" s="213">
        <v>407</v>
      </c>
      <c r="U12" s="213">
        <v>321</v>
      </c>
      <c r="V12" s="213">
        <v>383</v>
      </c>
      <c r="W12" s="213">
        <v>428</v>
      </c>
      <c r="X12" s="213">
        <v>402</v>
      </c>
      <c r="Y12" s="214">
        <v>462</v>
      </c>
    </row>
    <row r="13" spans="1:26" x14ac:dyDescent="0.25">
      <c r="A13" s="211" t="s">
        <v>1200</v>
      </c>
      <c r="B13" s="212">
        <v>319</v>
      </c>
      <c r="C13" s="212">
        <v>347</v>
      </c>
      <c r="D13" s="212">
        <v>349</v>
      </c>
      <c r="E13" s="212">
        <v>522</v>
      </c>
      <c r="F13" s="212">
        <v>354</v>
      </c>
      <c r="G13" s="212">
        <v>695</v>
      </c>
      <c r="H13" s="212">
        <v>421</v>
      </c>
      <c r="I13" s="212">
        <v>484</v>
      </c>
      <c r="J13" s="212">
        <v>403</v>
      </c>
      <c r="K13" s="212">
        <v>267</v>
      </c>
      <c r="L13" s="212">
        <v>274</v>
      </c>
      <c r="M13" s="213">
        <v>306</v>
      </c>
      <c r="N13" s="213">
        <v>236</v>
      </c>
      <c r="O13" s="213">
        <v>162</v>
      </c>
      <c r="P13" s="213">
        <v>339</v>
      </c>
      <c r="Q13" s="213">
        <v>208</v>
      </c>
      <c r="R13" s="213">
        <v>236</v>
      </c>
      <c r="S13" s="213">
        <v>289</v>
      </c>
      <c r="T13" s="213">
        <v>184</v>
      </c>
      <c r="U13" s="213">
        <v>274</v>
      </c>
      <c r="V13" s="213">
        <v>290</v>
      </c>
      <c r="W13" s="213">
        <v>297</v>
      </c>
      <c r="X13" s="213">
        <v>394</v>
      </c>
      <c r="Y13" s="214">
        <v>404</v>
      </c>
    </row>
    <row r="14" spans="1:26" x14ac:dyDescent="0.25">
      <c r="A14" s="211" t="s">
        <v>1201</v>
      </c>
      <c r="B14" s="212">
        <v>530</v>
      </c>
      <c r="C14" s="212">
        <v>577</v>
      </c>
      <c r="D14" s="212">
        <v>576</v>
      </c>
      <c r="E14" s="212">
        <v>535</v>
      </c>
      <c r="F14" s="212">
        <v>590</v>
      </c>
      <c r="G14" s="212">
        <v>468</v>
      </c>
      <c r="H14" s="212">
        <v>510</v>
      </c>
      <c r="I14" s="212">
        <v>467</v>
      </c>
      <c r="J14" s="212">
        <v>432</v>
      </c>
      <c r="K14" s="212">
        <v>378</v>
      </c>
      <c r="L14" s="212">
        <v>213</v>
      </c>
      <c r="M14" s="213">
        <v>362</v>
      </c>
      <c r="N14" s="213">
        <v>156</v>
      </c>
      <c r="O14" s="213">
        <v>103</v>
      </c>
      <c r="P14" s="213">
        <v>246</v>
      </c>
      <c r="Q14" s="213">
        <v>156</v>
      </c>
      <c r="R14" s="213">
        <v>164</v>
      </c>
      <c r="S14" s="213">
        <v>184</v>
      </c>
      <c r="T14" s="213">
        <v>136</v>
      </c>
      <c r="U14" s="213">
        <v>150</v>
      </c>
      <c r="V14" s="213">
        <v>170</v>
      </c>
      <c r="W14" s="213">
        <v>212</v>
      </c>
      <c r="X14" s="213">
        <v>306</v>
      </c>
      <c r="Y14" s="214">
        <v>256</v>
      </c>
    </row>
    <row r="15" spans="1:26" x14ac:dyDescent="0.25">
      <c r="A15" s="211" t="s">
        <v>1195</v>
      </c>
      <c r="B15" s="212">
        <v>186</v>
      </c>
      <c r="C15" s="212">
        <v>245</v>
      </c>
      <c r="D15" s="212">
        <v>227</v>
      </c>
      <c r="E15" s="212">
        <v>251</v>
      </c>
      <c r="F15" s="212">
        <v>385</v>
      </c>
      <c r="G15" s="212">
        <v>344</v>
      </c>
      <c r="H15" s="212">
        <v>343</v>
      </c>
      <c r="I15" s="212">
        <v>402</v>
      </c>
      <c r="J15" s="212">
        <v>342</v>
      </c>
      <c r="K15" s="212">
        <v>172</v>
      </c>
      <c r="L15" s="212">
        <v>173</v>
      </c>
      <c r="M15" s="213">
        <v>185</v>
      </c>
      <c r="N15" s="213">
        <v>227</v>
      </c>
      <c r="O15" s="213">
        <v>158</v>
      </c>
      <c r="P15" s="213">
        <v>268</v>
      </c>
      <c r="Q15" s="213">
        <v>241</v>
      </c>
      <c r="R15" s="213">
        <v>199</v>
      </c>
      <c r="S15" s="213">
        <v>301</v>
      </c>
      <c r="T15" s="213">
        <v>431</v>
      </c>
      <c r="U15" s="213">
        <v>335</v>
      </c>
      <c r="V15" s="213">
        <v>404</v>
      </c>
      <c r="W15" s="213">
        <v>260</v>
      </c>
      <c r="X15" s="213">
        <v>280</v>
      </c>
      <c r="Y15" s="214">
        <v>372</v>
      </c>
    </row>
    <row r="16" spans="1:26" x14ac:dyDescent="0.25">
      <c r="A16" s="211" t="s">
        <v>1203</v>
      </c>
      <c r="B16" s="212">
        <v>1113</v>
      </c>
      <c r="C16" s="212">
        <v>787</v>
      </c>
      <c r="D16" s="212">
        <v>482</v>
      </c>
      <c r="E16" s="212">
        <v>405</v>
      </c>
      <c r="F16" s="212">
        <v>301</v>
      </c>
      <c r="G16" s="212">
        <v>262</v>
      </c>
      <c r="H16" s="212">
        <v>322</v>
      </c>
      <c r="I16" s="212">
        <v>385</v>
      </c>
      <c r="J16" s="212">
        <v>346</v>
      </c>
      <c r="K16" s="212">
        <v>285</v>
      </c>
      <c r="L16" s="212">
        <v>305</v>
      </c>
      <c r="M16" s="213">
        <v>293</v>
      </c>
      <c r="N16" s="213">
        <v>166</v>
      </c>
      <c r="O16" s="213">
        <v>94</v>
      </c>
      <c r="P16" s="213">
        <v>88</v>
      </c>
      <c r="Q16" s="213">
        <v>83</v>
      </c>
      <c r="R16" s="213">
        <v>101</v>
      </c>
      <c r="S16" s="213">
        <v>52</v>
      </c>
      <c r="T16" s="213">
        <v>61</v>
      </c>
      <c r="U16" s="213">
        <v>55</v>
      </c>
      <c r="V16" s="213">
        <v>128</v>
      </c>
      <c r="W16" s="213">
        <v>403</v>
      </c>
      <c r="X16" s="213">
        <v>265</v>
      </c>
      <c r="Y16" s="214">
        <v>195</v>
      </c>
    </row>
    <row r="17" spans="1:25" x14ac:dyDescent="0.25">
      <c r="A17" s="211" t="s">
        <v>1189</v>
      </c>
      <c r="B17" s="212">
        <v>392</v>
      </c>
      <c r="C17" s="212">
        <v>463</v>
      </c>
      <c r="D17" s="212">
        <v>578</v>
      </c>
      <c r="E17" s="212">
        <v>342</v>
      </c>
      <c r="F17" s="212">
        <v>392</v>
      </c>
      <c r="G17" s="212">
        <v>341</v>
      </c>
      <c r="H17" s="212">
        <v>773</v>
      </c>
      <c r="I17" s="212">
        <v>459</v>
      </c>
      <c r="J17" s="212">
        <v>221</v>
      </c>
      <c r="K17" s="212">
        <v>405</v>
      </c>
      <c r="L17" s="212">
        <v>232</v>
      </c>
      <c r="M17" s="213">
        <v>183</v>
      </c>
      <c r="N17" s="213">
        <v>327</v>
      </c>
      <c r="O17" s="213">
        <v>271</v>
      </c>
      <c r="P17" s="213">
        <v>196</v>
      </c>
      <c r="Q17" s="213">
        <v>299</v>
      </c>
      <c r="R17" s="213">
        <v>237</v>
      </c>
      <c r="S17" s="213">
        <v>177</v>
      </c>
      <c r="T17" s="213">
        <v>292</v>
      </c>
      <c r="U17" s="213">
        <v>167</v>
      </c>
      <c r="V17" s="213">
        <v>86</v>
      </c>
      <c r="W17" s="213">
        <v>176</v>
      </c>
      <c r="X17" s="213">
        <v>265</v>
      </c>
      <c r="Y17" s="214">
        <v>298</v>
      </c>
    </row>
    <row r="18" spans="1:25" x14ac:dyDescent="0.25">
      <c r="A18" s="211" t="s">
        <v>1194</v>
      </c>
      <c r="B18" s="212">
        <v>203</v>
      </c>
      <c r="C18" s="212">
        <v>175</v>
      </c>
      <c r="D18" s="212">
        <v>205</v>
      </c>
      <c r="E18" s="212">
        <v>229</v>
      </c>
      <c r="F18" s="212">
        <v>180</v>
      </c>
      <c r="G18" s="212">
        <v>181</v>
      </c>
      <c r="H18" s="212">
        <v>266</v>
      </c>
      <c r="I18" s="212">
        <v>255</v>
      </c>
      <c r="J18" s="212">
        <v>243</v>
      </c>
      <c r="K18" s="212">
        <v>236</v>
      </c>
      <c r="L18" s="212">
        <v>180</v>
      </c>
      <c r="M18" s="213">
        <v>103</v>
      </c>
      <c r="N18" s="213">
        <v>96</v>
      </c>
      <c r="O18" s="213">
        <v>115</v>
      </c>
      <c r="P18" s="213">
        <v>101</v>
      </c>
      <c r="Q18" s="213">
        <v>102</v>
      </c>
      <c r="R18" s="213">
        <v>138</v>
      </c>
      <c r="S18" s="213">
        <v>159</v>
      </c>
      <c r="T18" s="213">
        <v>151</v>
      </c>
      <c r="U18" s="213">
        <v>109</v>
      </c>
      <c r="V18" s="213">
        <v>222</v>
      </c>
      <c r="W18" s="213">
        <v>191</v>
      </c>
      <c r="X18" s="213">
        <v>243</v>
      </c>
      <c r="Y18" s="214">
        <v>462</v>
      </c>
    </row>
    <row r="19" spans="1:25" x14ac:dyDescent="0.25">
      <c r="A19" s="211" t="s">
        <v>1198</v>
      </c>
      <c r="B19" s="212">
        <v>691</v>
      </c>
      <c r="C19" s="212">
        <v>657</v>
      </c>
      <c r="D19" s="212">
        <v>641</v>
      </c>
      <c r="E19" s="212">
        <v>679</v>
      </c>
      <c r="F19" s="212">
        <v>1300</v>
      </c>
      <c r="G19" s="212">
        <v>1082</v>
      </c>
      <c r="H19" s="212">
        <v>584</v>
      </c>
      <c r="I19" s="212">
        <v>256</v>
      </c>
      <c r="J19" s="212">
        <v>399</v>
      </c>
      <c r="K19" s="212">
        <v>327</v>
      </c>
      <c r="L19" s="212">
        <v>394</v>
      </c>
      <c r="M19" s="213">
        <v>384</v>
      </c>
      <c r="N19" s="213">
        <v>267</v>
      </c>
      <c r="O19" s="213">
        <v>337</v>
      </c>
      <c r="P19" s="213">
        <v>133</v>
      </c>
      <c r="Q19" s="213">
        <v>277</v>
      </c>
      <c r="R19" s="213">
        <v>265</v>
      </c>
      <c r="S19" s="213">
        <v>323</v>
      </c>
      <c r="T19" s="213">
        <v>258</v>
      </c>
      <c r="U19" s="213">
        <v>389</v>
      </c>
      <c r="V19" s="213">
        <v>539</v>
      </c>
      <c r="W19" s="213">
        <v>907</v>
      </c>
      <c r="X19" s="213">
        <v>228</v>
      </c>
      <c r="Y19" s="214">
        <v>259</v>
      </c>
    </row>
    <row r="20" spans="1:25" x14ac:dyDescent="0.25">
      <c r="A20" s="211" t="s">
        <v>1202</v>
      </c>
      <c r="B20" s="212">
        <v>261</v>
      </c>
      <c r="C20" s="212">
        <v>337</v>
      </c>
      <c r="D20" s="212">
        <v>297</v>
      </c>
      <c r="E20" s="212">
        <v>294</v>
      </c>
      <c r="F20" s="212">
        <v>267</v>
      </c>
      <c r="G20" s="212">
        <v>349</v>
      </c>
      <c r="H20" s="212">
        <v>306</v>
      </c>
      <c r="I20" s="212">
        <v>345</v>
      </c>
      <c r="J20" s="212">
        <v>343</v>
      </c>
      <c r="K20" s="212">
        <v>182</v>
      </c>
      <c r="L20" s="212">
        <v>156</v>
      </c>
      <c r="M20" s="213">
        <v>105</v>
      </c>
      <c r="N20" s="213">
        <v>168</v>
      </c>
      <c r="O20" s="213">
        <v>101</v>
      </c>
      <c r="P20" s="213">
        <v>116</v>
      </c>
      <c r="Q20" s="213">
        <v>74</v>
      </c>
      <c r="R20" s="213">
        <v>102</v>
      </c>
      <c r="S20" s="213">
        <v>123</v>
      </c>
      <c r="T20" s="213">
        <v>157</v>
      </c>
      <c r="U20" s="213">
        <v>131</v>
      </c>
      <c r="V20" s="213">
        <v>281</v>
      </c>
      <c r="W20" s="213">
        <v>274</v>
      </c>
      <c r="X20" s="213">
        <v>178</v>
      </c>
      <c r="Y20" s="214">
        <v>187</v>
      </c>
    </row>
    <row r="21" spans="1:25" x14ac:dyDescent="0.25">
      <c r="A21" s="211" t="s">
        <v>1199</v>
      </c>
      <c r="B21" s="212">
        <v>135</v>
      </c>
      <c r="C21" s="212">
        <v>177</v>
      </c>
      <c r="D21" s="212">
        <v>333</v>
      </c>
      <c r="E21" s="212">
        <v>215</v>
      </c>
      <c r="F21" s="212">
        <v>282</v>
      </c>
      <c r="G21" s="212">
        <v>366</v>
      </c>
      <c r="H21" s="212">
        <v>253</v>
      </c>
      <c r="I21" s="212">
        <v>203</v>
      </c>
      <c r="J21" s="212">
        <v>151</v>
      </c>
      <c r="K21" s="212">
        <v>218</v>
      </c>
      <c r="L21" s="212">
        <v>133</v>
      </c>
      <c r="M21" s="213">
        <v>109</v>
      </c>
      <c r="N21" s="213">
        <v>111</v>
      </c>
      <c r="O21" s="213">
        <v>141</v>
      </c>
      <c r="P21" s="213">
        <v>125</v>
      </c>
      <c r="Q21" s="213">
        <v>120</v>
      </c>
      <c r="R21" s="213">
        <v>100</v>
      </c>
      <c r="S21" s="213">
        <v>263</v>
      </c>
      <c r="T21" s="213">
        <v>141</v>
      </c>
      <c r="U21" s="213">
        <v>101</v>
      </c>
      <c r="V21" s="213">
        <v>204</v>
      </c>
      <c r="W21" s="213">
        <v>231</v>
      </c>
      <c r="X21" s="213">
        <v>177</v>
      </c>
      <c r="Y21" s="214">
        <v>253</v>
      </c>
    </row>
    <row r="22" spans="1:25" x14ac:dyDescent="0.25">
      <c r="A22" s="211" t="s">
        <v>1197</v>
      </c>
      <c r="B22" s="212">
        <v>506</v>
      </c>
      <c r="C22" s="212">
        <v>316</v>
      </c>
      <c r="D22" s="212">
        <v>286</v>
      </c>
      <c r="E22" s="212">
        <v>252</v>
      </c>
      <c r="F22" s="212">
        <v>470</v>
      </c>
      <c r="G22" s="212">
        <v>274</v>
      </c>
      <c r="H22" s="212">
        <v>339</v>
      </c>
      <c r="I22" s="212">
        <v>198</v>
      </c>
      <c r="J22" s="212">
        <v>131</v>
      </c>
      <c r="K22" s="212">
        <v>142</v>
      </c>
      <c r="L22" s="212">
        <v>164</v>
      </c>
      <c r="M22" s="213">
        <v>238</v>
      </c>
      <c r="N22" s="213">
        <v>176</v>
      </c>
      <c r="O22" s="213">
        <v>113</v>
      </c>
      <c r="P22" s="213">
        <v>133</v>
      </c>
      <c r="Q22" s="213">
        <v>130</v>
      </c>
      <c r="R22" s="213">
        <v>124</v>
      </c>
      <c r="S22" s="213">
        <v>190</v>
      </c>
      <c r="T22" s="213">
        <v>135</v>
      </c>
      <c r="U22" s="213">
        <v>99</v>
      </c>
      <c r="V22" s="213">
        <v>183</v>
      </c>
      <c r="W22" s="213">
        <v>152</v>
      </c>
      <c r="X22" s="213">
        <v>115</v>
      </c>
      <c r="Y22" s="214">
        <v>306</v>
      </c>
    </row>
    <row r="23" spans="1:25" x14ac:dyDescent="0.25">
      <c r="A23" s="211" t="s">
        <v>1205</v>
      </c>
      <c r="B23" s="212">
        <v>1882</v>
      </c>
      <c r="C23" s="212">
        <v>943</v>
      </c>
      <c r="D23" s="212">
        <v>659</v>
      </c>
      <c r="E23" s="212">
        <v>613</v>
      </c>
      <c r="F23" s="212">
        <v>481</v>
      </c>
      <c r="G23" s="212">
        <v>457</v>
      </c>
      <c r="H23" s="212">
        <v>486</v>
      </c>
      <c r="I23" s="212">
        <v>795</v>
      </c>
      <c r="J23" s="212">
        <v>503</v>
      </c>
      <c r="K23" s="212">
        <v>423</v>
      </c>
      <c r="L23" s="212">
        <v>326</v>
      </c>
      <c r="M23" s="213">
        <v>352</v>
      </c>
      <c r="N23" s="213">
        <v>211</v>
      </c>
      <c r="O23" s="213">
        <v>378</v>
      </c>
      <c r="P23" s="213">
        <v>137</v>
      </c>
      <c r="Q23" s="213">
        <v>138</v>
      </c>
      <c r="R23" s="213">
        <v>166</v>
      </c>
      <c r="S23" s="213">
        <v>223</v>
      </c>
      <c r="T23" s="213">
        <v>123</v>
      </c>
      <c r="U23" s="213">
        <v>123</v>
      </c>
      <c r="V23" s="213">
        <v>208</v>
      </c>
      <c r="W23" s="213">
        <v>145</v>
      </c>
      <c r="X23" s="213">
        <v>105</v>
      </c>
      <c r="Y23" s="214">
        <v>157</v>
      </c>
    </row>
    <row r="24" spans="1:25" x14ac:dyDescent="0.25">
      <c r="A24" s="211" t="s">
        <v>1204</v>
      </c>
      <c r="B24" s="212">
        <v>479</v>
      </c>
      <c r="C24" s="212">
        <v>679</v>
      </c>
      <c r="D24" s="212">
        <v>727</v>
      </c>
      <c r="E24" s="212">
        <v>327</v>
      </c>
      <c r="F24" s="212">
        <v>329</v>
      </c>
      <c r="G24" s="212">
        <v>184</v>
      </c>
      <c r="H24" s="212">
        <v>276</v>
      </c>
      <c r="I24" s="212">
        <v>150</v>
      </c>
      <c r="J24" s="212">
        <v>124</v>
      </c>
      <c r="K24" s="212">
        <v>176</v>
      </c>
      <c r="L24" s="212">
        <v>79</v>
      </c>
      <c r="M24" s="213">
        <v>48</v>
      </c>
      <c r="N24" s="213">
        <v>101</v>
      </c>
      <c r="O24" s="213">
        <v>46</v>
      </c>
      <c r="P24" s="213">
        <v>102</v>
      </c>
      <c r="Q24" s="213">
        <v>77</v>
      </c>
      <c r="R24" s="213">
        <v>75</v>
      </c>
      <c r="S24" s="213">
        <v>56</v>
      </c>
      <c r="T24" s="213">
        <v>81</v>
      </c>
      <c r="U24" s="213">
        <v>58</v>
      </c>
      <c r="V24" s="213">
        <v>112</v>
      </c>
      <c r="W24" s="213">
        <v>57</v>
      </c>
      <c r="X24" s="213">
        <v>72</v>
      </c>
      <c r="Y24" s="214">
        <v>70</v>
      </c>
    </row>
    <row r="25" spans="1:25" x14ac:dyDescent="0.25">
      <c r="A25" s="211" t="s">
        <v>1206</v>
      </c>
      <c r="B25" s="212">
        <v>160</v>
      </c>
      <c r="C25" s="212">
        <v>170</v>
      </c>
      <c r="D25" s="212">
        <v>265</v>
      </c>
      <c r="E25" s="212">
        <v>200</v>
      </c>
      <c r="F25" s="212">
        <v>226</v>
      </c>
      <c r="G25" s="212">
        <v>192</v>
      </c>
      <c r="H25" s="212">
        <v>201</v>
      </c>
      <c r="I25" s="212">
        <v>196</v>
      </c>
      <c r="J25" s="212">
        <v>151</v>
      </c>
      <c r="K25" s="212">
        <v>141</v>
      </c>
      <c r="L25" s="212">
        <v>145</v>
      </c>
      <c r="M25" s="213">
        <v>51</v>
      </c>
      <c r="N25" s="213">
        <v>39</v>
      </c>
      <c r="O25" s="213">
        <v>46</v>
      </c>
      <c r="P25" s="213">
        <v>80</v>
      </c>
      <c r="Q25" s="213">
        <v>36</v>
      </c>
      <c r="R25" s="213">
        <v>64</v>
      </c>
      <c r="S25" s="213">
        <v>64</v>
      </c>
      <c r="T25" s="213">
        <v>86</v>
      </c>
      <c r="U25" s="213">
        <v>72</v>
      </c>
      <c r="V25" s="213">
        <v>164</v>
      </c>
      <c r="W25" s="213">
        <v>48</v>
      </c>
      <c r="X25" s="213">
        <v>71</v>
      </c>
      <c r="Y25" s="214">
        <v>62</v>
      </c>
    </row>
    <row r="26" spans="1:25" x14ac:dyDescent="0.25">
      <c r="A26" s="95" t="s">
        <v>1692</v>
      </c>
      <c r="B26" s="215">
        <f t="shared" ref="B26:Y26" si="0">SUM(B5:B25)</f>
        <v>18047</v>
      </c>
      <c r="C26" s="215">
        <f t="shared" si="0"/>
        <v>18460</v>
      </c>
      <c r="D26" s="215">
        <f t="shared" si="0"/>
        <v>18763</v>
      </c>
      <c r="E26" s="215">
        <f t="shared" si="0"/>
        <v>19995</v>
      </c>
      <c r="F26" s="215">
        <f t="shared" si="0"/>
        <v>22121</v>
      </c>
      <c r="G26" s="215">
        <f t="shared" si="0"/>
        <v>25609</v>
      </c>
      <c r="H26" s="215">
        <f t="shared" si="0"/>
        <v>25368</v>
      </c>
      <c r="I26" s="215">
        <f t="shared" si="0"/>
        <v>18740</v>
      </c>
      <c r="J26" s="215">
        <f t="shared" si="0"/>
        <v>14972</v>
      </c>
      <c r="K26" s="215">
        <f t="shared" si="0"/>
        <v>12390</v>
      </c>
      <c r="L26" s="215">
        <f t="shared" si="0"/>
        <v>11792</v>
      </c>
      <c r="M26" s="215">
        <f t="shared" si="0"/>
        <v>10090</v>
      </c>
      <c r="N26" s="215">
        <f t="shared" si="0"/>
        <v>7805</v>
      </c>
      <c r="O26" s="215">
        <f t="shared" si="0"/>
        <v>8059</v>
      </c>
      <c r="P26" s="215">
        <f t="shared" si="0"/>
        <v>7809</v>
      </c>
      <c r="Q26" s="215">
        <f t="shared" si="0"/>
        <v>8496</v>
      </c>
      <c r="R26" s="215">
        <f t="shared" si="0"/>
        <v>10141</v>
      </c>
      <c r="S26" s="215">
        <f t="shared" si="0"/>
        <v>11726</v>
      </c>
      <c r="T26" s="215">
        <f t="shared" si="0"/>
        <v>11957</v>
      </c>
      <c r="U26" s="215">
        <f t="shared" si="0"/>
        <v>12514</v>
      </c>
      <c r="V26" s="215">
        <f t="shared" si="0"/>
        <v>15875</v>
      </c>
      <c r="W26" s="215">
        <f t="shared" si="0"/>
        <v>16552</v>
      </c>
      <c r="X26" s="215">
        <f t="shared" si="0"/>
        <v>16654</v>
      </c>
      <c r="Y26" s="215">
        <f t="shared" si="0"/>
        <v>18338</v>
      </c>
    </row>
    <row r="27" spans="1:25" x14ac:dyDescent="0.25"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</row>
    <row r="28" spans="1:25" x14ac:dyDescent="0.25">
      <c r="A28" s="98" t="s">
        <v>1693</v>
      </c>
      <c r="B28" s="217">
        <f>B26-INDEX('Slika 19'!$B$6:$B$29,MATCH(2002,'Slika 19'!$A$6:$A$29,0))</f>
        <v>0</v>
      </c>
      <c r="C28" s="217">
        <f>C26-INDEX('Slika 19'!$B$6:$B$29,MATCH(2003,'Slika 19'!$A$6:$A$29,0))</f>
        <v>0</v>
      </c>
      <c r="D28" s="217">
        <f>D26-INDEX('Slika 19'!$B$6:$B$29,MATCH(2004,'Slika 19'!$A$6:$A$29,0))</f>
        <v>0</v>
      </c>
      <c r="E28" s="217">
        <f>E26-INDEX('Slika 19'!$B$6:$B$29,MATCH(2005,'Slika 19'!$A$6:$A$29,0))</f>
        <v>0</v>
      </c>
      <c r="F28" s="217">
        <f>F26-INDEX('Slika 19'!$B$6:$B$29,MATCH(2006,'Slika 19'!$A$6:$A$29,0))</f>
        <v>0</v>
      </c>
      <c r="G28" s="217">
        <f>G26-INDEX('Slika 19'!$B$6:$B$29,MATCH(2007,'Slika 19'!$A$6:$A$29,0))</f>
        <v>0</v>
      </c>
      <c r="H28" s="217">
        <f>H26-INDEX('Slika 19'!$B$6:$B$29,MATCH(2008,'Slika 19'!$A$6:$A$29,0))</f>
        <v>0</v>
      </c>
      <c r="I28" s="217">
        <f>I26-INDEX('Slika 19'!$B$6:$B$29,MATCH(2009,'Slika 19'!$A$6:$A$29,0))</f>
        <v>0</v>
      </c>
      <c r="J28" s="217">
        <f>J26-INDEX('Slika 19'!$B$6:$B$29,MATCH(2010,'Slika 19'!$A$6:$A$29,0))</f>
        <v>0</v>
      </c>
      <c r="K28" s="217">
        <f>K26-INDEX('Slika 19'!$B$6:$B$29,MATCH(2011,'Slika 19'!$A$6:$A$29,0))</f>
        <v>0</v>
      </c>
      <c r="L28" s="217">
        <f>L26-INDEX('Slika 19'!$B$6:$B$29,MATCH(2012,'Slika 19'!$A$6:$A$29,0))</f>
        <v>0</v>
      </c>
      <c r="M28" s="217">
        <f>M26-INDEX('Slika 19'!$B$6:$B$29,MATCH(2013,'Slika 19'!$A$6:$A$29,0))</f>
        <v>0</v>
      </c>
      <c r="N28" s="217">
        <f>N26-INDEX('Slika 19'!$B$6:$B$29,MATCH(2014,'Slika 19'!$A$6:$A$29,0))</f>
        <v>0</v>
      </c>
      <c r="O28" s="217">
        <f>O26-INDEX('Slika 19'!$B$6:$B$29,MATCH(2015,'Slika 19'!$A$6:$A$29,0))</f>
        <v>0</v>
      </c>
      <c r="P28" s="217">
        <f>P26-INDEX('Slika 19'!$B$6:$B$29,MATCH(2016,'Slika 19'!$A$6:$A$29,0))</f>
        <v>0</v>
      </c>
      <c r="Q28" s="217">
        <f>Q26-INDEX('Slika 19'!$B$6:$B$29,MATCH(2017,'Slika 19'!$A$6:$A$29,0))</f>
        <v>0</v>
      </c>
      <c r="R28" s="217">
        <f>R26-INDEX('Slika 19'!$B$6:$B$29,MATCH(2018,'Slika 19'!$A$6:$A$29,0))</f>
        <v>0</v>
      </c>
      <c r="S28" s="217">
        <f>S26-INDEX('Slika 19'!$B$6:$B$29,MATCH(2019,'Slika 19'!$A$6:$A$29,0))</f>
        <v>0</v>
      </c>
      <c r="T28" s="217">
        <f>T26-INDEX('Slika 19'!$B$6:$B$29,MATCH(2020,'Slika 19'!$A$6:$A$29,0))</f>
        <v>0</v>
      </c>
      <c r="U28" s="98">
        <f>U26-INDEX('Slika 19'!$B$6:$B$29,MATCH(2021,'Slika 19'!$A$6:$A$29,0))</f>
        <v>0</v>
      </c>
      <c r="V28" s="98">
        <f>V26-INDEX('Slika 19'!$B$6:$B$29,MATCH(2022,'Slika 19'!$A$6:$A$29,0))</f>
        <v>0</v>
      </c>
      <c r="W28" s="98">
        <f>W26-INDEX('Slika 19'!$B$6:$B$29,MATCH(2023,'Slika 19'!$A$6:$A$29,0))</f>
        <v>0</v>
      </c>
      <c r="X28" s="98">
        <f>X26-INDEX('Slika 19'!$B$6:$B$29,MATCH(2024,'Slika 19'!$A$6:$A$29,0))</f>
        <v>0</v>
      </c>
      <c r="Y28" s="98">
        <f>Y26-INDEX('Slika 19'!$B$6:$B$29,MATCH(2025,'Slika 19'!$A$6:$A$29,0))</f>
        <v>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Q31"/>
  <sheetViews>
    <sheetView zoomScaleNormal="100" workbookViewId="0"/>
  </sheetViews>
  <sheetFormatPr defaultColWidth="8.85546875" defaultRowHeight="15" x14ac:dyDescent="0.25"/>
  <cols>
    <col min="1" max="1" width="23.42578125" customWidth="1"/>
    <col min="2" max="2" width="7.7109375" customWidth="1"/>
    <col min="19" max="19" width="7.28515625" customWidth="1"/>
    <col min="20" max="20" width="7.7109375" customWidth="1"/>
    <col min="27" max="27" width="9.140625" customWidth="1"/>
  </cols>
  <sheetData>
    <row r="1" spans="1:147" ht="16.5" customHeight="1" x14ac:dyDescent="0.25">
      <c r="A1" s="14" t="s">
        <v>1694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Q1" s="16" t="s">
        <v>171</v>
      </c>
    </row>
    <row r="2" spans="1:147" x14ac:dyDescent="0.25">
      <c r="A2" s="206" t="s">
        <v>1695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Q2" s="18" t="s">
        <v>172</v>
      </c>
    </row>
    <row r="3" spans="1:147" x14ac:dyDescent="0.25">
      <c r="A3" s="207" t="s">
        <v>1696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Q3" s="21" t="s">
        <v>1697</v>
      </c>
    </row>
    <row r="4" spans="1:147" x14ac:dyDescent="0.25">
      <c r="A4" s="22" t="s">
        <v>179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 t="s">
        <v>1698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</row>
    <row r="5" spans="1:147" x14ac:dyDescent="0.25">
      <c r="A5" s="24" t="s">
        <v>180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</row>
    <row r="6" spans="1:147" x14ac:dyDescent="0.25">
      <c r="A6" s="218" t="s">
        <v>1177</v>
      </c>
      <c r="B6" s="219" t="s">
        <v>882</v>
      </c>
      <c r="C6" s="220" t="s">
        <v>883</v>
      </c>
      <c r="D6" s="220" t="s">
        <v>884</v>
      </c>
      <c r="E6" s="220" t="s">
        <v>885</v>
      </c>
      <c r="F6" s="220" t="s">
        <v>886</v>
      </c>
      <c r="G6" s="220" t="s">
        <v>887</v>
      </c>
      <c r="H6" s="220" t="s">
        <v>888</v>
      </c>
      <c r="I6" s="220" t="s">
        <v>889</v>
      </c>
      <c r="J6" s="220" t="s">
        <v>183</v>
      </c>
      <c r="K6" s="220" t="s">
        <v>184</v>
      </c>
      <c r="L6" s="220" t="s">
        <v>185</v>
      </c>
      <c r="M6" s="220" t="s">
        <v>186</v>
      </c>
      <c r="N6" s="220" t="s">
        <v>187</v>
      </c>
      <c r="O6" s="220" t="s">
        <v>188</v>
      </c>
      <c r="P6" s="220" t="s">
        <v>189</v>
      </c>
      <c r="Q6" s="221" t="s">
        <v>190</v>
      </c>
      <c r="R6" s="221" t="s">
        <v>191</v>
      </c>
      <c r="S6" s="221" t="s">
        <v>481</v>
      </c>
      <c r="T6" s="221" t="s">
        <v>193</v>
      </c>
      <c r="U6" s="221" t="s">
        <v>194</v>
      </c>
      <c r="V6" s="221" t="s">
        <v>195</v>
      </c>
      <c r="W6" s="221" t="s">
        <v>196</v>
      </c>
      <c r="X6" s="221" t="s">
        <v>197</v>
      </c>
      <c r="Y6" s="221" t="s">
        <v>198</v>
      </c>
      <c r="Z6" s="222"/>
      <c r="AA6" s="219" t="s">
        <v>882</v>
      </c>
      <c r="AB6" s="220" t="s">
        <v>883</v>
      </c>
      <c r="AC6" s="220" t="s">
        <v>884</v>
      </c>
      <c r="AD6" s="220" t="s">
        <v>885</v>
      </c>
      <c r="AE6" s="220" t="s">
        <v>886</v>
      </c>
      <c r="AF6" s="220" t="s">
        <v>887</v>
      </c>
      <c r="AG6" s="220" t="s">
        <v>888</v>
      </c>
      <c r="AH6" s="220" t="s">
        <v>889</v>
      </c>
      <c r="AI6" s="220" t="s">
        <v>183</v>
      </c>
      <c r="AJ6" s="220" t="s">
        <v>184</v>
      </c>
      <c r="AK6" s="220" t="s">
        <v>185</v>
      </c>
      <c r="AL6" s="220" t="s">
        <v>186</v>
      </c>
      <c r="AM6" s="220" t="s">
        <v>187</v>
      </c>
      <c r="AN6" s="220" t="s">
        <v>188</v>
      </c>
      <c r="AO6" s="220" t="s">
        <v>189</v>
      </c>
      <c r="AP6" s="223" t="s">
        <v>190</v>
      </c>
      <c r="AQ6" s="223" t="s">
        <v>191</v>
      </c>
      <c r="AR6" s="223" t="s">
        <v>192</v>
      </c>
      <c r="AS6" s="223" t="s">
        <v>193</v>
      </c>
      <c r="AT6" s="223" t="s">
        <v>194</v>
      </c>
      <c r="AU6" s="223" t="s">
        <v>195</v>
      </c>
      <c r="AV6" s="223" t="s">
        <v>196</v>
      </c>
      <c r="AW6" s="223" t="s">
        <v>197</v>
      </c>
      <c r="AX6" s="223" t="s">
        <v>198</v>
      </c>
    </row>
    <row r="7" spans="1:147" x14ac:dyDescent="0.25">
      <c r="A7" s="224" t="s">
        <v>203</v>
      </c>
      <c r="B7" s="225">
        <v>19549</v>
      </c>
      <c r="C7" s="212">
        <v>21245</v>
      </c>
      <c r="D7" s="212">
        <v>20358</v>
      </c>
      <c r="E7" s="212">
        <v>23484</v>
      </c>
      <c r="F7" s="212">
        <v>25517</v>
      </c>
      <c r="G7" s="212">
        <v>24877</v>
      </c>
      <c r="H7" s="212">
        <v>24585</v>
      </c>
      <c r="I7" s="226">
        <v>17018</v>
      </c>
      <c r="J7" s="226">
        <v>13378</v>
      </c>
      <c r="K7" s="225">
        <v>13470</v>
      </c>
      <c r="L7" s="227">
        <v>9742</v>
      </c>
      <c r="M7" s="227">
        <v>7744</v>
      </c>
      <c r="N7" s="228">
        <v>7743</v>
      </c>
      <c r="O7" s="228">
        <v>6950</v>
      </c>
      <c r="P7" s="228">
        <v>9398</v>
      </c>
      <c r="Q7" s="228">
        <v>12509</v>
      </c>
      <c r="R7" s="228">
        <v>11719</v>
      </c>
      <c r="S7" s="228">
        <v>15370</v>
      </c>
      <c r="T7" s="228">
        <v>14083</v>
      </c>
      <c r="U7" s="228">
        <v>16654</v>
      </c>
      <c r="V7" s="213">
        <v>18991</v>
      </c>
      <c r="W7" s="213">
        <v>18803</v>
      </c>
      <c r="X7" s="213">
        <v>20405</v>
      </c>
      <c r="Y7" s="213">
        <v>21809</v>
      </c>
      <c r="Z7" s="229"/>
      <c r="AA7" s="212">
        <v>1679263</v>
      </c>
      <c r="AB7" s="212">
        <v>1765469</v>
      </c>
      <c r="AC7" s="212">
        <v>1700479</v>
      </c>
      <c r="AD7" s="212">
        <v>1982425</v>
      </c>
      <c r="AE7" s="212">
        <v>2150055</v>
      </c>
      <c r="AF7" s="212">
        <v>2088495</v>
      </c>
      <c r="AG7" s="212">
        <v>1994128</v>
      </c>
      <c r="AH7" s="226">
        <v>1581068</v>
      </c>
      <c r="AI7" s="226">
        <v>1279630</v>
      </c>
      <c r="AJ7" s="225">
        <v>1230863</v>
      </c>
      <c r="AK7" s="227">
        <v>901709</v>
      </c>
      <c r="AL7" s="227">
        <v>733322</v>
      </c>
      <c r="AM7" s="227">
        <v>705309</v>
      </c>
      <c r="AN7" s="228">
        <v>650126</v>
      </c>
      <c r="AO7" s="228">
        <v>859996</v>
      </c>
      <c r="AP7" s="228">
        <v>1167080</v>
      </c>
      <c r="AQ7" s="228">
        <v>1130290</v>
      </c>
      <c r="AR7" s="228">
        <v>1381917</v>
      </c>
      <c r="AS7" s="228">
        <v>1315007</v>
      </c>
      <c r="AT7" s="228">
        <v>1551977</v>
      </c>
      <c r="AU7" s="213">
        <v>1819638</v>
      </c>
      <c r="AV7" s="213">
        <v>1820503</v>
      </c>
      <c r="AW7" s="213">
        <v>1941780</v>
      </c>
      <c r="AX7" s="213">
        <v>2024978</v>
      </c>
    </row>
    <row r="8" spans="1:147" x14ac:dyDescent="0.25">
      <c r="A8" s="211" t="s">
        <v>231</v>
      </c>
      <c r="B8" s="212">
        <v>5664</v>
      </c>
      <c r="C8" s="212">
        <v>4693</v>
      </c>
      <c r="D8" s="212">
        <v>3893</v>
      </c>
      <c r="E8" s="212">
        <v>6526</v>
      </c>
      <c r="F8" s="212">
        <v>8968</v>
      </c>
      <c r="G8" s="212">
        <v>8517</v>
      </c>
      <c r="H8" s="212">
        <v>8005</v>
      </c>
      <c r="I8" s="226">
        <v>2605</v>
      </c>
      <c r="J8" s="226">
        <v>2283</v>
      </c>
      <c r="K8" s="227">
        <v>2272</v>
      </c>
      <c r="L8" s="227">
        <v>1605</v>
      </c>
      <c r="M8" s="227">
        <v>1163</v>
      </c>
      <c r="N8" s="227">
        <v>1292</v>
      </c>
      <c r="O8" s="227">
        <v>995</v>
      </c>
      <c r="P8" s="227">
        <v>2016</v>
      </c>
      <c r="Q8" s="227">
        <v>3170</v>
      </c>
      <c r="R8" s="227">
        <v>2080</v>
      </c>
      <c r="S8" s="227">
        <v>3202</v>
      </c>
      <c r="T8" s="227">
        <v>3174</v>
      </c>
      <c r="U8" s="227">
        <v>3820</v>
      </c>
      <c r="V8" s="225">
        <v>4353</v>
      </c>
      <c r="W8" s="225">
        <v>3429</v>
      </c>
      <c r="X8" s="225">
        <v>2635</v>
      </c>
      <c r="Y8" s="213">
        <v>4818</v>
      </c>
      <c r="Z8" s="230"/>
      <c r="AA8" s="212">
        <v>114095</v>
      </c>
      <c r="AB8" s="212">
        <v>99234</v>
      </c>
      <c r="AC8" s="212">
        <v>112533</v>
      </c>
      <c r="AD8" s="212">
        <v>159101</v>
      </c>
      <c r="AE8" s="212">
        <v>129991</v>
      </c>
      <c r="AF8" s="212">
        <v>132739</v>
      </c>
      <c r="AG8" s="212">
        <v>178743</v>
      </c>
      <c r="AH8" s="226">
        <v>170867</v>
      </c>
      <c r="AI8" s="226">
        <v>110390</v>
      </c>
      <c r="AJ8" s="227">
        <v>89520</v>
      </c>
      <c r="AK8" s="227">
        <v>64194</v>
      </c>
      <c r="AL8" s="227">
        <v>42380</v>
      </c>
      <c r="AM8" s="227">
        <v>34880</v>
      </c>
      <c r="AN8" s="227">
        <v>32432</v>
      </c>
      <c r="AO8" s="227">
        <v>39589</v>
      </c>
      <c r="AP8" s="227">
        <v>44811</v>
      </c>
      <c r="AQ8" s="227">
        <v>45372</v>
      </c>
      <c r="AR8" s="227">
        <v>64686</v>
      </c>
      <c r="AS8" s="227">
        <v>58032</v>
      </c>
      <c r="AT8" s="227">
        <v>99716</v>
      </c>
      <c r="AU8" s="225">
        <v>147723</v>
      </c>
      <c r="AV8" s="225">
        <v>144039</v>
      </c>
      <c r="AW8" s="225">
        <v>144333</v>
      </c>
      <c r="AX8" s="213">
        <v>166119</v>
      </c>
    </row>
    <row r="9" spans="1:147" x14ac:dyDescent="0.25">
      <c r="A9" s="211" t="s">
        <v>1187</v>
      </c>
      <c r="B9" s="212">
        <v>1806</v>
      </c>
      <c r="C9" s="212">
        <v>1638</v>
      </c>
      <c r="D9" s="212">
        <v>1287</v>
      </c>
      <c r="E9" s="212">
        <v>1457</v>
      </c>
      <c r="F9" s="212">
        <v>660</v>
      </c>
      <c r="G9" s="212">
        <v>656</v>
      </c>
      <c r="H9" s="212">
        <v>1054</v>
      </c>
      <c r="I9" s="226">
        <v>1417</v>
      </c>
      <c r="J9" s="226">
        <v>1585</v>
      </c>
      <c r="K9" s="227">
        <v>1576</v>
      </c>
      <c r="L9" s="227">
        <v>1066</v>
      </c>
      <c r="M9" s="227">
        <v>846</v>
      </c>
      <c r="N9" s="227">
        <v>1134</v>
      </c>
      <c r="O9" s="227">
        <v>966</v>
      </c>
      <c r="P9" s="227">
        <v>1480</v>
      </c>
      <c r="Q9" s="227">
        <v>1652</v>
      </c>
      <c r="R9" s="227">
        <v>1829</v>
      </c>
      <c r="S9" s="227">
        <v>2499</v>
      </c>
      <c r="T9" s="227">
        <v>1900</v>
      </c>
      <c r="U9" s="227">
        <v>2383</v>
      </c>
      <c r="V9" s="225">
        <v>2963</v>
      </c>
      <c r="W9" s="225">
        <v>2861</v>
      </c>
      <c r="X9" s="225">
        <v>3718</v>
      </c>
      <c r="Y9" s="213">
        <v>3266</v>
      </c>
      <c r="Z9" s="230"/>
      <c r="AA9" s="212">
        <v>25655</v>
      </c>
      <c r="AB9" s="212">
        <v>26157</v>
      </c>
      <c r="AC9" s="212">
        <v>20627</v>
      </c>
      <c r="AD9" s="212">
        <v>22958</v>
      </c>
      <c r="AE9" s="212">
        <v>22176</v>
      </c>
      <c r="AF9" s="212">
        <v>35366</v>
      </c>
      <c r="AG9" s="212">
        <v>31220</v>
      </c>
      <c r="AH9" s="226">
        <v>41248</v>
      </c>
      <c r="AI9" s="226">
        <v>17688</v>
      </c>
      <c r="AJ9" s="227">
        <v>16643</v>
      </c>
      <c r="AK9" s="227">
        <v>16764</v>
      </c>
      <c r="AL9" s="227">
        <v>9930</v>
      </c>
      <c r="AM9" s="227">
        <v>9285</v>
      </c>
      <c r="AN9" s="227">
        <v>7776</v>
      </c>
      <c r="AO9" s="227">
        <v>10869</v>
      </c>
      <c r="AP9" s="227">
        <v>16696</v>
      </c>
      <c r="AQ9" s="227">
        <v>13716</v>
      </c>
      <c r="AR9" s="227">
        <v>18683</v>
      </c>
      <c r="AS9" s="227">
        <v>18028</v>
      </c>
      <c r="AT9" s="227">
        <v>28941</v>
      </c>
      <c r="AU9" s="225">
        <v>28939</v>
      </c>
      <c r="AV9" s="225">
        <v>32919</v>
      </c>
      <c r="AW9" s="225">
        <v>45083</v>
      </c>
      <c r="AX9" s="213">
        <v>43499</v>
      </c>
    </row>
    <row r="10" spans="1:147" x14ac:dyDescent="0.25">
      <c r="A10" s="211" t="s">
        <v>1190</v>
      </c>
      <c r="B10" s="212">
        <v>2355</v>
      </c>
      <c r="C10" s="212">
        <v>2739</v>
      </c>
      <c r="D10" s="212">
        <v>2830</v>
      </c>
      <c r="E10" s="212">
        <v>2269</v>
      </c>
      <c r="F10" s="212">
        <v>2428</v>
      </c>
      <c r="G10" s="212">
        <v>2803</v>
      </c>
      <c r="H10" s="212">
        <v>2225</v>
      </c>
      <c r="I10" s="226">
        <v>1671</v>
      </c>
      <c r="J10" s="226">
        <v>1149</v>
      </c>
      <c r="K10" s="227">
        <v>1498</v>
      </c>
      <c r="L10" s="227">
        <v>925</v>
      </c>
      <c r="M10" s="227">
        <v>1110</v>
      </c>
      <c r="N10" s="227">
        <v>1133</v>
      </c>
      <c r="O10" s="228">
        <v>900</v>
      </c>
      <c r="P10" s="228">
        <v>1235</v>
      </c>
      <c r="Q10" s="228">
        <v>1811</v>
      </c>
      <c r="R10" s="228">
        <v>1700</v>
      </c>
      <c r="S10" s="228">
        <v>2163</v>
      </c>
      <c r="T10" s="228">
        <v>1996</v>
      </c>
      <c r="U10" s="228">
        <v>2142</v>
      </c>
      <c r="V10" s="213">
        <v>2480</v>
      </c>
      <c r="W10" s="213">
        <v>2391</v>
      </c>
      <c r="X10" s="213">
        <v>2587</v>
      </c>
      <c r="Y10" s="213">
        <v>2481</v>
      </c>
      <c r="Z10" s="230"/>
      <c r="AA10" s="212">
        <v>27925</v>
      </c>
      <c r="AB10" s="212">
        <v>28182</v>
      </c>
      <c r="AC10" s="212">
        <v>25506</v>
      </c>
      <c r="AD10" s="212">
        <v>25256</v>
      </c>
      <c r="AE10" s="212">
        <v>21065</v>
      </c>
      <c r="AF10" s="212">
        <v>28457</v>
      </c>
      <c r="AG10" s="212">
        <v>44091</v>
      </c>
      <c r="AH10" s="226">
        <v>44601</v>
      </c>
      <c r="AI10" s="226">
        <v>31135</v>
      </c>
      <c r="AJ10" s="227">
        <v>25787</v>
      </c>
      <c r="AK10" s="227">
        <v>20142</v>
      </c>
      <c r="AL10" s="227">
        <v>27406</v>
      </c>
      <c r="AM10" s="227">
        <v>7081</v>
      </c>
      <c r="AN10" s="227">
        <v>6315</v>
      </c>
      <c r="AO10" s="227">
        <v>8988</v>
      </c>
      <c r="AP10" s="227">
        <v>11371</v>
      </c>
      <c r="AQ10" s="227">
        <v>7959</v>
      </c>
      <c r="AR10" s="227">
        <v>8088</v>
      </c>
      <c r="AS10" s="227">
        <v>7012</v>
      </c>
      <c r="AT10" s="227">
        <v>14345</v>
      </c>
      <c r="AU10" s="225">
        <v>22977</v>
      </c>
      <c r="AV10" s="225">
        <v>23201</v>
      </c>
      <c r="AW10" s="225">
        <v>32522</v>
      </c>
      <c r="AX10" s="213">
        <v>25031</v>
      </c>
    </row>
    <row r="11" spans="1:147" x14ac:dyDescent="0.25">
      <c r="A11" s="211" t="s">
        <v>1188</v>
      </c>
      <c r="B11" s="212">
        <v>1766</v>
      </c>
      <c r="C11" s="212">
        <v>2592</v>
      </c>
      <c r="D11" s="212">
        <v>2284</v>
      </c>
      <c r="E11" s="212">
        <v>1664</v>
      </c>
      <c r="F11" s="212">
        <v>1797</v>
      </c>
      <c r="G11" s="212">
        <v>1531</v>
      </c>
      <c r="H11" s="212">
        <v>1398</v>
      </c>
      <c r="I11" s="226">
        <v>1444</v>
      </c>
      <c r="J11" s="226">
        <v>1082</v>
      </c>
      <c r="K11" s="227">
        <v>1133</v>
      </c>
      <c r="L11" s="227">
        <v>857</v>
      </c>
      <c r="M11" s="227">
        <v>745</v>
      </c>
      <c r="N11" s="227">
        <v>582</v>
      </c>
      <c r="O11" s="228">
        <v>606</v>
      </c>
      <c r="P11" s="228">
        <v>816</v>
      </c>
      <c r="Q11" s="228">
        <v>1227</v>
      </c>
      <c r="R11" s="228">
        <v>1508</v>
      </c>
      <c r="S11" s="228">
        <v>1884</v>
      </c>
      <c r="T11" s="228">
        <v>2056</v>
      </c>
      <c r="U11" s="228">
        <v>1906</v>
      </c>
      <c r="V11" s="213">
        <v>2137</v>
      </c>
      <c r="W11" s="213">
        <v>2657</v>
      </c>
      <c r="X11" s="213">
        <v>2999</v>
      </c>
      <c r="Y11" s="213">
        <v>2432</v>
      </c>
      <c r="Z11" s="230"/>
      <c r="AA11" s="212">
        <v>13982</v>
      </c>
      <c r="AB11" s="212">
        <v>13245</v>
      </c>
      <c r="AC11" s="212">
        <v>21199</v>
      </c>
      <c r="AD11" s="212">
        <v>25913</v>
      </c>
      <c r="AE11" s="212">
        <v>37842</v>
      </c>
      <c r="AF11" s="212">
        <v>25568</v>
      </c>
      <c r="AG11" s="212">
        <v>33980</v>
      </c>
      <c r="AH11" s="226">
        <v>29053</v>
      </c>
      <c r="AI11" s="226">
        <v>20635</v>
      </c>
      <c r="AJ11" s="227">
        <v>13724</v>
      </c>
      <c r="AK11" s="227">
        <v>15266</v>
      </c>
      <c r="AL11" s="227">
        <v>16017</v>
      </c>
      <c r="AM11" s="227">
        <v>10891</v>
      </c>
      <c r="AN11" s="227">
        <v>8762</v>
      </c>
      <c r="AO11" s="227">
        <v>9248</v>
      </c>
      <c r="AP11" s="227">
        <v>9931</v>
      </c>
      <c r="AQ11" s="227">
        <v>8745</v>
      </c>
      <c r="AR11" s="227">
        <v>17804</v>
      </c>
      <c r="AS11" s="227">
        <v>15800</v>
      </c>
      <c r="AT11" s="227">
        <v>19393</v>
      </c>
      <c r="AU11" s="225">
        <v>16407</v>
      </c>
      <c r="AV11" s="225">
        <v>32765</v>
      </c>
      <c r="AW11" s="225">
        <v>24909</v>
      </c>
      <c r="AX11" s="213">
        <v>12847</v>
      </c>
    </row>
    <row r="12" spans="1:147" x14ac:dyDescent="0.25">
      <c r="A12" s="211" t="s">
        <v>1191</v>
      </c>
      <c r="B12" s="212">
        <v>914</v>
      </c>
      <c r="C12" s="212">
        <v>903</v>
      </c>
      <c r="D12" s="212">
        <v>944</v>
      </c>
      <c r="E12" s="212">
        <v>1582</v>
      </c>
      <c r="F12" s="212">
        <v>1119</v>
      </c>
      <c r="G12" s="212">
        <v>1175</v>
      </c>
      <c r="H12" s="212">
        <v>1752</v>
      </c>
      <c r="I12" s="226">
        <v>1401</v>
      </c>
      <c r="J12" s="226">
        <v>815</v>
      </c>
      <c r="K12" s="227">
        <v>710</v>
      </c>
      <c r="L12" s="227">
        <v>598</v>
      </c>
      <c r="M12" s="227">
        <v>345</v>
      </c>
      <c r="N12" s="227">
        <v>269</v>
      </c>
      <c r="O12" s="227">
        <v>260</v>
      </c>
      <c r="P12" s="227">
        <v>327</v>
      </c>
      <c r="Q12" s="227">
        <v>398</v>
      </c>
      <c r="R12" s="227">
        <v>349</v>
      </c>
      <c r="S12" s="227">
        <v>614</v>
      </c>
      <c r="T12" s="227">
        <v>543</v>
      </c>
      <c r="U12" s="227">
        <v>1015</v>
      </c>
      <c r="V12" s="225">
        <v>1480</v>
      </c>
      <c r="W12" s="225">
        <v>1397</v>
      </c>
      <c r="X12" s="225">
        <v>1442</v>
      </c>
      <c r="Y12" s="213">
        <v>1712</v>
      </c>
      <c r="Z12" s="230"/>
      <c r="AA12" s="212">
        <v>45742</v>
      </c>
      <c r="AB12" s="212">
        <v>43134</v>
      </c>
      <c r="AC12" s="212">
        <v>50800</v>
      </c>
      <c r="AD12" s="212">
        <v>49211</v>
      </c>
      <c r="AE12" s="212">
        <v>78012</v>
      </c>
      <c r="AF12" s="212">
        <v>41956</v>
      </c>
      <c r="AG12" s="212">
        <v>80618</v>
      </c>
      <c r="AH12" s="226">
        <v>51357</v>
      </c>
      <c r="AI12" s="226">
        <v>49433</v>
      </c>
      <c r="AJ12" s="227">
        <v>42119</v>
      </c>
      <c r="AK12" s="227">
        <v>19676</v>
      </c>
      <c r="AL12" s="227">
        <v>19852</v>
      </c>
      <c r="AM12" s="227">
        <v>25242</v>
      </c>
      <c r="AN12" s="227">
        <v>23254</v>
      </c>
      <c r="AO12" s="227">
        <v>25001</v>
      </c>
      <c r="AP12" s="227">
        <v>38178</v>
      </c>
      <c r="AQ12" s="227">
        <v>25952</v>
      </c>
      <c r="AR12" s="227">
        <v>29160</v>
      </c>
      <c r="AS12" s="227">
        <v>40304</v>
      </c>
      <c r="AT12" s="227">
        <v>41014</v>
      </c>
      <c r="AU12" s="225">
        <v>53574</v>
      </c>
      <c r="AV12" s="225">
        <v>49891</v>
      </c>
      <c r="AW12" s="225">
        <v>53578</v>
      </c>
      <c r="AX12" s="213">
        <v>51164</v>
      </c>
    </row>
    <row r="13" spans="1:147" x14ac:dyDescent="0.25">
      <c r="A13" s="211" t="s">
        <v>1196</v>
      </c>
      <c r="B13" s="212">
        <v>2036</v>
      </c>
      <c r="C13" s="212">
        <v>2859</v>
      </c>
      <c r="D13" s="212">
        <v>2559</v>
      </c>
      <c r="E13" s="212">
        <v>2832</v>
      </c>
      <c r="F13" s="212">
        <v>2545</v>
      </c>
      <c r="G13" s="212">
        <v>2837</v>
      </c>
      <c r="H13" s="212">
        <v>2731</v>
      </c>
      <c r="I13" s="226">
        <v>2206</v>
      </c>
      <c r="J13" s="226">
        <v>1561</v>
      </c>
      <c r="K13" s="227">
        <v>1625</v>
      </c>
      <c r="L13" s="227">
        <v>1246</v>
      </c>
      <c r="M13" s="227">
        <v>952</v>
      </c>
      <c r="N13" s="227">
        <v>891</v>
      </c>
      <c r="O13" s="227">
        <v>1030</v>
      </c>
      <c r="P13" s="227">
        <v>940</v>
      </c>
      <c r="Q13" s="227">
        <v>993</v>
      </c>
      <c r="R13" s="227">
        <v>1053</v>
      </c>
      <c r="S13" s="227">
        <v>1485</v>
      </c>
      <c r="T13" s="227">
        <v>968</v>
      </c>
      <c r="U13" s="227">
        <v>1123</v>
      </c>
      <c r="V13" s="225">
        <v>976</v>
      </c>
      <c r="W13" s="225">
        <v>1167</v>
      </c>
      <c r="X13" s="225">
        <v>1422</v>
      </c>
      <c r="Y13" s="213">
        <v>1557</v>
      </c>
      <c r="Z13" s="230"/>
      <c r="AA13" s="212">
        <v>29744</v>
      </c>
      <c r="AB13" s="212">
        <v>28926</v>
      </c>
      <c r="AC13" s="212">
        <v>33663</v>
      </c>
      <c r="AD13" s="212">
        <v>33673</v>
      </c>
      <c r="AE13" s="212">
        <v>48665</v>
      </c>
      <c r="AF13" s="212">
        <v>38371</v>
      </c>
      <c r="AG13" s="212">
        <v>22874</v>
      </c>
      <c r="AH13" s="226">
        <v>21337</v>
      </c>
      <c r="AI13" s="226">
        <v>19598</v>
      </c>
      <c r="AJ13" s="227">
        <v>18957</v>
      </c>
      <c r="AK13" s="227">
        <v>9337</v>
      </c>
      <c r="AL13" s="227">
        <v>8707</v>
      </c>
      <c r="AM13" s="227">
        <v>8346</v>
      </c>
      <c r="AN13" s="227">
        <v>8440</v>
      </c>
      <c r="AO13" s="227">
        <v>15271</v>
      </c>
      <c r="AP13" s="227">
        <v>17928</v>
      </c>
      <c r="AQ13" s="227">
        <v>19436</v>
      </c>
      <c r="AR13" s="227">
        <v>12757</v>
      </c>
      <c r="AS13" s="227">
        <v>14881</v>
      </c>
      <c r="AT13" s="227">
        <v>18405</v>
      </c>
      <c r="AU13" s="225">
        <v>24911</v>
      </c>
      <c r="AV13" s="225">
        <v>22919</v>
      </c>
      <c r="AW13" s="225">
        <v>26933</v>
      </c>
      <c r="AX13" s="213">
        <v>23572</v>
      </c>
    </row>
    <row r="14" spans="1:147" x14ac:dyDescent="0.25">
      <c r="A14" s="211" t="s">
        <v>1198</v>
      </c>
      <c r="B14" s="212">
        <v>459</v>
      </c>
      <c r="C14" s="212">
        <v>591</v>
      </c>
      <c r="D14" s="212">
        <v>863</v>
      </c>
      <c r="E14" s="212">
        <v>1040</v>
      </c>
      <c r="F14" s="212">
        <v>957</v>
      </c>
      <c r="G14" s="212">
        <v>923</v>
      </c>
      <c r="H14" s="212">
        <v>250</v>
      </c>
      <c r="I14" s="226">
        <v>343</v>
      </c>
      <c r="J14" s="226">
        <v>495</v>
      </c>
      <c r="K14" s="227">
        <v>499</v>
      </c>
      <c r="L14" s="227">
        <v>457</v>
      </c>
      <c r="M14" s="227">
        <v>417</v>
      </c>
      <c r="N14" s="227">
        <v>316</v>
      </c>
      <c r="O14" s="227">
        <v>286</v>
      </c>
      <c r="P14" s="227">
        <v>430</v>
      </c>
      <c r="Q14" s="227">
        <v>512</v>
      </c>
      <c r="R14" s="227">
        <v>561</v>
      </c>
      <c r="S14" s="227">
        <v>581</v>
      </c>
      <c r="T14" s="227">
        <v>559</v>
      </c>
      <c r="U14" s="227">
        <v>543</v>
      </c>
      <c r="V14" s="225">
        <v>435</v>
      </c>
      <c r="W14" s="225">
        <v>432</v>
      </c>
      <c r="X14" s="225">
        <v>441</v>
      </c>
      <c r="Y14" s="213">
        <v>960</v>
      </c>
      <c r="Z14" s="230"/>
      <c r="AA14" s="212">
        <v>28165</v>
      </c>
      <c r="AB14" s="212">
        <v>24000</v>
      </c>
      <c r="AC14" s="212">
        <v>25530</v>
      </c>
      <c r="AD14" s="212">
        <v>30596</v>
      </c>
      <c r="AE14" s="212">
        <v>26294</v>
      </c>
      <c r="AF14" s="212">
        <v>30707</v>
      </c>
      <c r="AG14" s="212">
        <v>37158</v>
      </c>
      <c r="AH14" s="226">
        <v>34861</v>
      </c>
      <c r="AI14" s="226">
        <v>22353</v>
      </c>
      <c r="AJ14" s="227">
        <v>21694</v>
      </c>
      <c r="AK14" s="227">
        <v>13779</v>
      </c>
      <c r="AL14" s="227">
        <v>11055</v>
      </c>
      <c r="AM14" s="227">
        <v>9543</v>
      </c>
      <c r="AN14" s="227">
        <v>7914</v>
      </c>
      <c r="AO14" s="227">
        <v>8343</v>
      </c>
      <c r="AP14" s="227">
        <v>14219</v>
      </c>
      <c r="AQ14" s="227">
        <v>11645</v>
      </c>
      <c r="AR14" s="227">
        <v>12588</v>
      </c>
      <c r="AS14" s="227">
        <v>21415</v>
      </c>
      <c r="AT14" s="227">
        <v>23243</v>
      </c>
      <c r="AU14" s="225">
        <v>30122</v>
      </c>
      <c r="AV14" s="225">
        <v>16306</v>
      </c>
      <c r="AW14" s="225">
        <v>21734</v>
      </c>
      <c r="AX14" s="213">
        <v>23729</v>
      </c>
    </row>
    <row r="15" spans="1:147" x14ac:dyDescent="0.25">
      <c r="A15" s="211" t="s">
        <v>1192</v>
      </c>
      <c r="B15" s="212">
        <v>752</v>
      </c>
      <c r="C15" s="212">
        <v>732</v>
      </c>
      <c r="D15" s="212">
        <v>646</v>
      </c>
      <c r="E15" s="212">
        <v>1150</v>
      </c>
      <c r="F15" s="212">
        <v>1807</v>
      </c>
      <c r="G15" s="212">
        <v>1509</v>
      </c>
      <c r="H15" s="212">
        <v>1090</v>
      </c>
      <c r="I15" s="226">
        <v>980</v>
      </c>
      <c r="J15" s="226">
        <v>662</v>
      </c>
      <c r="K15" s="227">
        <v>501</v>
      </c>
      <c r="L15" s="227">
        <v>692</v>
      </c>
      <c r="M15" s="227">
        <v>237</v>
      </c>
      <c r="N15" s="227">
        <v>194</v>
      </c>
      <c r="O15" s="227">
        <v>108</v>
      </c>
      <c r="P15" s="227">
        <v>223</v>
      </c>
      <c r="Q15" s="227">
        <v>292</v>
      </c>
      <c r="R15" s="227">
        <v>324</v>
      </c>
      <c r="S15" s="227">
        <v>364</v>
      </c>
      <c r="T15" s="227">
        <v>324</v>
      </c>
      <c r="U15" s="227">
        <v>751</v>
      </c>
      <c r="V15" s="225">
        <v>727</v>
      </c>
      <c r="W15" s="225">
        <v>883</v>
      </c>
      <c r="X15" s="225">
        <v>901</v>
      </c>
      <c r="Y15" s="213">
        <v>772</v>
      </c>
      <c r="Z15" s="230"/>
      <c r="AA15" s="212">
        <v>172339</v>
      </c>
      <c r="AB15" s="212">
        <v>233463</v>
      </c>
      <c r="AC15" s="212">
        <v>219915</v>
      </c>
      <c r="AD15" s="212">
        <v>223547</v>
      </c>
      <c r="AE15" s="212">
        <v>202801</v>
      </c>
      <c r="AF15" s="212">
        <v>222754</v>
      </c>
      <c r="AG15" s="212">
        <v>214698</v>
      </c>
      <c r="AH15" s="226">
        <v>176969</v>
      </c>
      <c r="AI15" s="226">
        <v>136265</v>
      </c>
      <c r="AJ15" s="227">
        <v>145591</v>
      </c>
      <c r="AK15" s="227">
        <v>111858</v>
      </c>
      <c r="AL15" s="227">
        <v>88945</v>
      </c>
      <c r="AM15" s="227">
        <v>79750</v>
      </c>
      <c r="AN15" s="227">
        <v>94495</v>
      </c>
      <c r="AO15" s="227">
        <v>87392</v>
      </c>
      <c r="AP15" s="227">
        <v>98813</v>
      </c>
      <c r="AQ15" s="227">
        <v>108013</v>
      </c>
      <c r="AR15" s="227">
        <v>143475</v>
      </c>
      <c r="AS15" s="227">
        <v>96808</v>
      </c>
      <c r="AT15" s="227">
        <v>112672</v>
      </c>
      <c r="AU15" s="225">
        <v>111215</v>
      </c>
      <c r="AV15" s="225">
        <v>131125</v>
      </c>
      <c r="AW15" s="225">
        <v>149041</v>
      </c>
      <c r="AX15" s="213">
        <v>152025</v>
      </c>
    </row>
    <row r="16" spans="1:147" x14ac:dyDescent="0.25">
      <c r="A16" s="211" t="s">
        <v>1193</v>
      </c>
      <c r="B16" s="212">
        <v>666</v>
      </c>
      <c r="C16" s="212">
        <v>939</v>
      </c>
      <c r="D16" s="212">
        <v>828</v>
      </c>
      <c r="E16" s="212">
        <v>796</v>
      </c>
      <c r="F16" s="212">
        <v>713</v>
      </c>
      <c r="G16" s="212">
        <v>922</v>
      </c>
      <c r="H16" s="212">
        <v>601</v>
      </c>
      <c r="I16" s="226">
        <v>469</v>
      </c>
      <c r="J16" s="226">
        <v>628</v>
      </c>
      <c r="K16" s="227">
        <v>485</v>
      </c>
      <c r="L16" s="227">
        <v>441</v>
      </c>
      <c r="M16" s="227">
        <v>281</v>
      </c>
      <c r="N16" s="227">
        <v>222</v>
      </c>
      <c r="O16" s="227">
        <v>413</v>
      </c>
      <c r="P16" s="227">
        <v>314</v>
      </c>
      <c r="Q16" s="227">
        <v>445</v>
      </c>
      <c r="R16" s="227">
        <v>454</v>
      </c>
      <c r="S16" s="227">
        <v>476</v>
      </c>
      <c r="T16" s="227">
        <v>449</v>
      </c>
      <c r="U16" s="227">
        <v>350</v>
      </c>
      <c r="V16" s="225">
        <v>417</v>
      </c>
      <c r="W16" s="225">
        <v>471</v>
      </c>
      <c r="X16" s="225">
        <v>631</v>
      </c>
      <c r="Y16" s="213">
        <v>633</v>
      </c>
      <c r="Z16" s="230"/>
      <c r="AA16" s="212">
        <v>21285</v>
      </c>
      <c r="AB16" s="212">
        <v>34216</v>
      </c>
      <c r="AC16" s="212">
        <v>56867</v>
      </c>
      <c r="AD16" s="212">
        <v>42161</v>
      </c>
      <c r="AE16" s="212">
        <v>35132</v>
      </c>
      <c r="AF16" s="212">
        <v>27828</v>
      </c>
      <c r="AG16" s="212">
        <v>45405</v>
      </c>
      <c r="AH16" s="226">
        <v>41854</v>
      </c>
      <c r="AI16" s="226">
        <v>25965</v>
      </c>
      <c r="AJ16" s="227">
        <v>22401</v>
      </c>
      <c r="AK16" s="227">
        <v>19593</v>
      </c>
      <c r="AL16" s="227">
        <v>18087</v>
      </c>
      <c r="AM16" s="227">
        <v>26578</v>
      </c>
      <c r="AN16" s="227">
        <v>21488</v>
      </c>
      <c r="AO16" s="227">
        <v>20076</v>
      </c>
      <c r="AP16" s="227">
        <v>20106</v>
      </c>
      <c r="AQ16" s="227">
        <v>20653</v>
      </c>
      <c r="AR16" s="227">
        <v>23290</v>
      </c>
      <c r="AS16" s="227">
        <v>18421</v>
      </c>
      <c r="AT16" s="227">
        <v>16195</v>
      </c>
      <c r="AU16" s="225">
        <v>24126</v>
      </c>
      <c r="AV16" s="225">
        <v>30958</v>
      </c>
      <c r="AW16" s="225">
        <v>34007</v>
      </c>
      <c r="AX16" s="213">
        <v>22655</v>
      </c>
    </row>
    <row r="17" spans="1:50" x14ac:dyDescent="0.25">
      <c r="A17" s="211" t="s">
        <v>1200</v>
      </c>
      <c r="B17" s="212">
        <v>478</v>
      </c>
      <c r="C17" s="212">
        <v>397</v>
      </c>
      <c r="D17" s="212">
        <v>534</v>
      </c>
      <c r="E17" s="212">
        <v>454</v>
      </c>
      <c r="F17" s="212">
        <v>770</v>
      </c>
      <c r="G17" s="212">
        <v>378</v>
      </c>
      <c r="H17" s="212">
        <v>897</v>
      </c>
      <c r="I17" s="226">
        <v>451</v>
      </c>
      <c r="J17" s="226">
        <v>468</v>
      </c>
      <c r="K17" s="227">
        <v>446</v>
      </c>
      <c r="L17" s="227">
        <v>145</v>
      </c>
      <c r="M17" s="227">
        <v>185</v>
      </c>
      <c r="N17" s="227">
        <v>232</v>
      </c>
      <c r="O17" s="227">
        <v>227</v>
      </c>
      <c r="P17" s="227">
        <v>190</v>
      </c>
      <c r="Q17" s="227">
        <v>279</v>
      </c>
      <c r="R17" s="227">
        <v>215</v>
      </c>
      <c r="S17" s="227">
        <v>217</v>
      </c>
      <c r="T17" s="227">
        <v>314</v>
      </c>
      <c r="U17" s="227">
        <v>327</v>
      </c>
      <c r="V17" s="225">
        <v>416</v>
      </c>
      <c r="W17" s="225">
        <v>419</v>
      </c>
      <c r="X17" s="225">
        <v>472</v>
      </c>
      <c r="Y17" s="213">
        <v>450</v>
      </c>
      <c r="Z17" s="230"/>
      <c r="AA17" s="212">
        <v>13865</v>
      </c>
      <c r="AB17" s="212">
        <v>15814</v>
      </c>
      <c r="AC17" s="212">
        <v>14327</v>
      </c>
      <c r="AD17" s="212">
        <v>18423</v>
      </c>
      <c r="AE17" s="212">
        <v>21619</v>
      </c>
      <c r="AF17" s="212">
        <v>20969</v>
      </c>
      <c r="AG17" s="212">
        <v>19629</v>
      </c>
      <c r="AH17" s="226">
        <v>19839</v>
      </c>
      <c r="AI17" s="226">
        <v>17173</v>
      </c>
      <c r="AJ17" s="227">
        <v>17310</v>
      </c>
      <c r="AK17" s="227">
        <v>8330</v>
      </c>
      <c r="AL17" s="227">
        <v>5365</v>
      </c>
      <c r="AM17" s="227">
        <v>5754</v>
      </c>
      <c r="AN17" s="227">
        <v>5817</v>
      </c>
      <c r="AO17" s="227">
        <v>4402</v>
      </c>
      <c r="AP17" s="227">
        <v>9091</v>
      </c>
      <c r="AQ17" s="227">
        <v>11168</v>
      </c>
      <c r="AR17" s="227">
        <v>7040</v>
      </c>
      <c r="AS17" s="227">
        <v>9194</v>
      </c>
      <c r="AT17" s="227">
        <v>13164</v>
      </c>
      <c r="AU17" s="225">
        <v>9777</v>
      </c>
      <c r="AV17" s="225">
        <v>11215</v>
      </c>
      <c r="AW17" s="225">
        <v>14512</v>
      </c>
      <c r="AX17" s="213">
        <v>16549</v>
      </c>
    </row>
    <row r="18" spans="1:50" x14ac:dyDescent="0.25">
      <c r="A18" s="211" t="s">
        <v>1194</v>
      </c>
      <c r="B18" s="212">
        <v>218</v>
      </c>
      <c r="C18" s="212">
        <v>238</v>
      </c>
      <c r="D18" s="212">
        <v>179</v>
      </c>
      <c r="E18" s="212">
        <v>190</v>
      </c>
      <c r="F18" s="212">
        <v>179</v>
      </c>
      <c r="G18" s="212">
        <v>330</v>
      </c>
      <c r="H18" s="212">
        <v>307</v>
      </c>
      <c r="I18" s="226">
        <v>418</v>
      </c>
      <c r="J18" s="226">
        <v>152</v>
      </c>
      <c r="K18" s="227">
        <v>140</v>
      </c>
      <c r="L18" s="227">
        <v>152</v>
      </c>
      <c r="M18" s="227">
        <v>77</v>
      </c>
      <c r="N18" s="227">
        <v>84</v>
      </c>
      <c r="O18" s="227">
        <v>59</v>
      </c>
      <c r="P18" s="227">
        <v>99</v>
      </c>
      <c r="Q18" s="227">
        <v>148</v>
      </c>
      <c r="R18" s="227">
        <v>106</v>
      </c>
      <c r="S18" s="227">
        <v>197</v>
      </c>
      <c r="T18" s="227">
        <v>150</v>
      </c>
      <c r="U18" s="227">
        <v>272</v>
      </c>
      <c r="V18" s="225">
        <v>261</v>
      </c>
      <c r="W18" s="225">
        <v>310</v>
      </c>
      <c r="X18" s="225">
        <v>510</v>
      </c>
      <c r="Y18" s="213">
        <v>437</v>
      </c>
      <c r="Z18" s="230"/>
      <c r="AA18" s="212">
        <v>19532</v>
      </c>
      <c r="AB18" s="212">
        <v>19623</v>
      </c>
      <c r="AC18" s="212">
        <v>15482</v>
      </c>
      <c r="AD18" s="212">
        <v>18782</v>
      </c>
      <c r="AE18" s="212">
        <v>21633</v>
      </c>
      <c r="AF18" s="212">
        <v>17754</v>
      </c>
      <c r="AG18" s="212">
        <v>15941</v>
      </c>
      <c r="AH18" s="226">
        <v>15388</v>
      </c>
      <c r="AI18" s="226">
        <v>13868</v>
      </c>
      <c r="AJ18" s="227">
        <v>15113</v>
      </c>
      <c r="AK18" s="227">
        <v>6947</v>
      </c>
      <c r="AL18" s="227">
        <v>6200</v>
      </c>
      <c r="AM18" s="227">
        <v>6941</v>
      </c>
      <c r="AN18" s="227">
        <v>7703</v>
      </c>
      <c r="AO18" s="227">
        <v>4651</v>
      </c>
      <c r="AP18" s="227">
        <v>8033</v>
      </c>
      <c r="AQ18" s="227">
        <v>6677</v>
      </c>
      <c r="AR18" s="227">
        <v>7419</v>
      </c>
      <c r="AS18" s="227">
        <v>8525</v>
      </c>
      <c r="AT18" s="227">
        <v>16139</v>
      </c>
      <c r="AU18" s="225">
        <v>12110</v>
      </c>
      <c r="AV18" s="225">
        <v>10029</v>
      </c>
      <c r="AW18" s="225">
        <v>8668</v>
      </c>
      <c r="AX18" s="213">
        <v>7064</v>
      </c>
    </row>
    <row r="19" spans="1:50" x14ac:dyDescent="0.25">
      <c r="A19" s="211" t="s">
        <v>1195</v>
      </c>
      <c r="B19" s="212">
        <v>210</v>
      </c>
      <c r="C19" s="212">
        <v>213</v>
      </c>
      <c r="D19" s="212">
        <v>167</v>
      </c>
      <c r="E19" s="212">
        <v>389</v>
      </c>
      <c r="F19" s="212">
        <v>383</v>
      </c>
      <c r="G19" s="212">
        <v>278</v>
      </c>
      <c r="H19" s="212">
        <v>352</v>
      </c>
      <c r="I19" s="226">
        <v>373</v>
      </c>
      <c r="J19" s="226">
        <v>188</v>
      </c>
      <c r="K19" s="227">
        <v>197</v>
      </c>
      <c r="L19" s="227">
        <v>144</v>
      </c>
      <c r="M19" s="227">
        <v>228</v>
      </c>
      <c r="N19" s="227">
        <v>155</v>
      </c>
      <c r="O19" s="227">
        <v>192</v>
      </c>
      <c r="P19" s="227">
        <v>268</v>
      </c>
      <c r="Q19" s="227">
        <v>264</v>
      </c>
      <c r="R19" s="227">
        <v>324</v>
      </c>
      <c r="S19" s="227">
        <v>407</v>
      </c>
      <c r="T19" s="227">
        <v>367</v>
      </c>
      <c r="U19" s="227">
        <v>387</v>
      </c>
      <c r="V19" s="225">
        <v>389</v>
      </c>
      <c r="W19" s="225">
        <v>382</v>
      </c>
      <c r="X19" s="225">
        <v>454</v>
      </c>
      <c r="Y19" s="213">
        <v>355</v>
      </c>
      <c r="Z19" s="230"/>
      <c r="AA19" s="212">
        <v>38011</v>
      </c>
      <c r="AB19" s="212">
        <v>52423</v>
      </c>
      <c r="AC19" s="212">
        <v>55113</v>
      </c>
      <c r="AD19" s="212">
        <v>70315</v>
      </c>
      <c r="AE19" s="212">
        <v>63124</v>
      </c>
      <c r="AF19" s="212">
        <v>65987</v>
      </c>
      <c r="AG19" s="212">
        <v>66475</v>
      </c>
      <c r="AH19" s="226">
        <v>45777</v>
      </c>
      <c r="AI19" s="226">
        <v>35206</v>
      </c>
      <c r="AJ19" s="227">
        <v>33588</v>
      </c>
      <c r="AK19" s="227">
        <v>23050</v>
      </c>
      <c r="AL19" s="227">
        <v>13087</v>
      </c>
      <c r="AM19" s="227">
        <v>18538</v>
      </c>
      <c r="AN19" s="227">
        <v>12733</v>
      </c>
      <c r="AO19" s="227">
        <v>16763</v>
      </c>
      <c r="AP19" s="227">
        <v>23287</v>
      </c>
      <c r="AQ19" s="227">
        <v>16500</v>
      </c>
      <c r="AR19" s="227">
        <v>18932</v>
      </c>
      <c r="AS19" s="227">
        <v>20779</v>
      </c>
      <c r="AT19" s="227">
        <v>24874</v>
      </c>
      <c r="AU19" s="225">
        <v>31910</v>
      </c>
      <c r="AV19" s="225">
        <v>35560</v>
      </c>
      <c r="AW19" s="225">
        <v>26367</v>
      </c>
      <c r="AX19" s="213">
        <v>33143</v>
      </c>
    </row>
    <row r="20" spans="1:50" x14ac:dyDescent="0.25">
      <c r="A20" s="211" t="s">
        <v>1199</v>
      </c>
      <c r="B20" s="212">
        <v>224</v>
      </c>
      <c r="C20" s="212">
        <v>226</v>
      </c>
      <c r="D20" s="212">
        <v>314</v>
      </c>
      <c r="E20" s="212">
        <v>264</v>
      </c>
      <c r="F20" s="212">
        <v>404</v>
      </c>
      <c r="G20" s="212">
        <v>323</v>
      </c>
      <c r="H20" s="212">
        <v>207</v>
      </c>
      <c r="I20" s="226">
        <v>193</v>
      </c>
      <c r="J20" s="226">
        <v>204</v>
      </c>
      <c r="K20" s="227">
        <v>182</v>
      </c>
      <c r="L20" s="227">
        <v>80</v>
      </c>
      <c r="M20" s="227">
        <v>83</v>
      </c>
      <c r="N20" s="227">
        <v>85</v>
      </c>
      <c r="O20" s="227">
        <v>80</v>
      </c>
      <c r="P20" s="227">
        <v>180</v>
      </c>
      <c r="Q20" s="227">
        <v>207</v>
      </c>
      <c r="R20" s="227">
        <v>230</v>
      </c>
      <c r="S20" s="227">
        <v>125</v>
      </c>
      <c r="T20" s="227">
        <v>130</v>
      </c>
      <c r="U20" s="227">
        <v>210</v>
      </c>
      <c r="V20" s="225">
        <v>276</v>
      </c>
      <c r="W20" s="225">
        <v>230</v>
      </c>
      <c r="X20" s="225">
        <v>342</v>
      </c>
      <c r="Y20" s="213">
        <v>290</v>
      </c>
      <c r="Z20" s="230"/>
      <c r="AA20" s="212">
        <v>116739</v>
      </c>
      <c r="AB20" s="212">
        <v>110394</v>
      </c>
      <c r="AC20" s="212">
        <v>85896</v>
      </c>
      <c r="AD20" s="212">
        <v>98223</v>
      </c>
      <c r="AE20" s="212">
        <v>46478</v>
      </c>
      <c r="AF20" s="212">
        <v>47724</v>
      </c>
      <c r="AG20" s="212">
        <v>74510</v>
      </c>
      <c r="AH20" s="226">
        <v>117627</v>
      </c>
      <c r="AI20" s="226">
        <v>137476</v>
      </c>
      <c r="AJ20" s="227">
        <v>124540</v>
      </c>
      <c r="AK20" s="227">
        <v>90098</v>
      </c>
      <c r="AL20" s="227">
        <v>72428</v>
      </c>
      <c r="AM20" s="227">
        <v>90282</v>
      </c>
      <c r="AN20" s="227">
        <v>78440</v>
      </c>
      <c r="AO20" s="227">
        <v>117862</v>
      </c>
      <c r="AP20" s="227">
        <v>139229</v>
      </c>
      <c r="AQ20" s="227">
        <v>158811</v>
      </c>
      <c r="AR20" s="227">
        <v>198158</v>
      </c>
      <c r="AS20" s="227">
        <v>161791</v>
      </c>
      <c r="AT20" s="227">
        <v>207844</v>
      </c>
      <c r="AU20" s="225">
        <v>274842</v>
      </c>
      <c r="AV20" s="225">
        <v>270449</v>
      </c>
      <c r="AW20" s="225">
        <v>354494</v>
      </c>
      <c r="AX20" s="213">
        <v>306197</v>
      </c>
    </row>
    <row r="21" spans="1:50" x14ac:dyDescent="0.25">
      <c r="A21" s="211" t="s">
        <v>1201</v>
      </c>
      <c r="B21" s="212">
        <v>342</v>
      </c>
      <c r="C21" s="212">
        <v>441</v>
      </c>
      <c r="D21" s="212">
        <v>430</v>
      </c>
      <c r="E21" s="212">
        <v>573</v>
      </c>
      <c r="F21" s="212">
        <v>526</v>
      </c>
      <c r="G21" s="212">
        <v>635</v>
      </c>
      <c r="H21" s="212">
        <v>610</v>
      </c>
      <c r="I21" s="226">
        <v>384</v>
      </c>
      <c r="J21" s="226">
        <v>285</v>
      </c>
      <c r="K21" s="227">
        <v>309</v>
      </c>
      <c r="L21" s="227">
        <v>228</v>
      </c>
      <c r="M21" s="227">
        <v>102</v>
      </c>
      <c r="N21" s="227">
        <v>159</v>
      </c>
      <c r="O21" s="227">
        <v>95</v>
      </c>
      <c r="P21" s="227">
        <v>156</v>
      </c>
      <c r="Q21" s="227">
        <v>197</v>
      </c>
      <c r="R21" s="227">
        <v>159</v>
      </c>
      <c r="S21" s="227">
        <v>158</v>
      </c>
      <c r="T21" s="227">
        <v>168</v>
      </c>
      <c r="U21" s="227">
        <v>210</v>
      </c>
      <c r="V21" s="225">
        <v>280</v>
      </c>
      <c r="W21" s="225">
        <v>303</v>
      </c>
      <c r="X21" s="225">
        <v>213</v>
      </c>
      <c r="Y21" s="213">
        <v>283</v>
      </c>
      <c r="Z21" s="230"/>
      <c r="AA21" s="212">
        <v>76350</v>
      </c>
      <c r="AB21" s="212">
        <v>70804</v>
      </c>
      <c r="AC21" s="212">
        <v>68970</v>
      </c>
      <c r="AD21" s="212">
        <v>101148</v>
      </c>
      <c r="AE21" s="212">
        <v>146389</v>
      </c>
      <c r="AF21" s="212">
        <v>116372</v>
      </c>
      <c r="AG21" s="212">
        <v>91643</v>
      </c>
      <c r="AH21" s="226">
        <v>89986</v>
      </c>
      <c r="AI21" s="226">
        <v>58484</v>
      </c>
      <c r="AJ21" s="227">
        <v>47451</v>
      </c>
      <c r="AK21" s="227">
        <v>57760</v>
      </c>
      <c r="AL21" s="227">
        <v>25622</v>
      </c>
      <c r="AM21" s="227">
        <v>20874</v>
      </c>
      <c r="AN21" s="227">
        <v>15950</v>
      </c>
      <c r="AO21" s="227">
        <v>24646</v>
      </c>
      <c r="AP21" s="227">
        <v>31141</v>
      </c>
      <c r="AQ21" s="227">
        <v>36394</v>
      </c>
      <c r="AR21" s="227">
        <v>34999</v>
      </c>
      <c r="AS21" s="227">
        <v>34999</v>
      </c>
      <c r="AT21" s="227">
        <v>73595</v>
      </c>
      <c r="AU21" s="225">
        <v>78653</v>
      </c>
      <c r="AV21" s="225">
        <v>74073</v>
      </c>
      <c r="AW21" s="225">
        <v>86606</v>
      </c>
      <c r="AX21" s="213">
        <v>78857</v>
      </c>
    </row>
    <row r="22" spans="1:50" x14ac:dyDescent="0.25">
      <c r="A22" s="211" t="s">
        <v>1202</v>
      </c>
      <c r="B22" s="212">
        <v>273</v>
      </c>
      <c r="C22" s="212">
        <v>240</v>
      </c>
      <c r="D22" s="212">
        <v>242</v>
      </c>
      <c r="E22" s="212">
        <v>305</v>
      </c>
      <c r="F22" s="212">
        <v>265</v>
      </c>
      <c r="G22" s="212">
        <v>335</v>
      </c>
      <c r="H22" s="212">
        <v>440</v>
      </c>
      <c r="I22" s="226">
        <v>354</v>
      </c>
      <c r="J22" s="226">
        <v>195</v>
      </c>
      <c r="K22" s="227">
        <v>230</v>
      </c>
      <c r="L22" s="227">
        <v>142</v>
      </c>
      <c r="M22" s="227">
        <v>99</v>
      </c>
      <c r="N22" s="227">
        <v>90</v>
      </c>
      <c r="O22" s="227">
        <v>75</v>
      </c>
      <c r="P22" s="227">
        <v>80</v>
      </c>
      <c r="Q22" s="227">
        <v>124</v>
      </c>
      <c r="R22" s="227">
        <v>117</v>
      </c>
      <c r="S22" s="227">
        <v>142</v>
      </c>
      <c r="T22" s="227">
        <v>235</v>
      </c>
      <c r="U22" s="227">
        <v>237</v>
      </c>
      <c r="V22" s="225">
        <v>365</v>
      </c>
      <c r="W22" s="225">
        <v>164</v>
      </c>
      <c r="X22" s="225">
        <v>211</v>
      </c>
      <c r="Y22" s="213">
        <v>267</v>
      </c>
      <c r="Z22" s="230"/>
      <c r="AA22" s="212">
        <v>34645</v>
      </c>
      <c r="AB22" s="212">
        <v>43244</v>
      </c>
      <c r="AC22" s="212">
        <v>67183</v>
      </c>
      <c r="AD22" s="212">
        <v>74397</v>
      </c>
      <c r="AE22" s="212">
        <v>65725</v>
      </c>
      <c r="AF22" s="212">
        <v>67299</v>
      </c>
      <c r="AG22" s="212">
        <v>18264</v>
      </c>
      <c r="AH22" s="226">
        <v>31222</v>
      </c>
      <c r="AI22" s="226">
        <v>46247</v>
      </c>
      <c r="AJ22" s="227">
        <v>49161</v>
      </c>
      <c r="AK22" s="227">
        <v>43475</v>
      </c>
      <c r="AL22" s="227">
        <v>38134</v>
      </c>
      <c r="AM22" s="227">
        <v>29936</v>
      </c>
      <c r="AN22" s="227">
        <v>26949</v>
      </c>
      <c r="AO22" s="227">
        <v>40943</v>
      </c>
      <c r="AP22" s="227">
        <v>48715</v>
      </c>
      <c r="AQ22" s="227">
        <v>59157</v>
      </c>
      <c r="AR22" s="227">
        <v>62317</v>
      </c>
      <c r="AS22" s="227">
        <v>52274</v>
      </c>
      <c r="AT22" s="227">
        <v>52364</v>
      </c>
      <c r="AU22" s="225">
        <v>41649</v>
      </c>
      <c r="AV22" s="225">
        <v>44180</v>
      </c>
      <c r="AW22" s="225">
        <v>45272</v>
      </c>
      <c r="AX22" s="213">
        <v>99933</v>
      </c>
    </row>
    <row r="23" spans="1:50" x14ac:dyDescent="0.25">
      <c r="A23" s="211" t="s">
        <v>1203</v>
      </c>
      <c r="B23" s="212">
        <v>267</v>
      </c>
      <c r="C23" s="212">
        <v>304</v>
      </c>
      <c r="D23" s="212">
        <v>240</v>
      </c>
      <c r="E23" s="212">
        <v>236</v>
      </c>
      <c r="F23" s="212">
        <v>186</v>
      </c>
      <c r="G23" s="212">
        <v>307</v>
      </c>
      <c r="H23" s="212">
        <v>485</v>
      </c>
      <c r="I23" s="226">
        <v>461</v>
      </c>
      <c r="J23" s="226">
        <v>285</v>
      </c>
      <c r="K23" s="227">
        <v>284</v>
      </c>
      <c r="L23" s="227">
        <v>191</v>
      </c>
      <c r="M23" s="227">
        <v>268</v>
      </c>
      <c r="N23" s="227">
        <v>73</v>
      </c>
      <c r="O23" s="227">
        <v>65</v>
      </c>
      <c r="P23" s="227">
        <v>76</v>
      </c>
      <c r="Q23" s="227">
        <v>113</v>
      </c>
      <c r="R23" s="227">
        <v>71</v>
      </c>
      <c r="S23" s="227">
        <v>88</v>
      </c>
      <c r="T23" s="227">
        <v>72</v>
      </c>
      <c r="U23" s="227">
        <v>124</v>
      </c>
      <c r="V23" s="225">
        <v>240</v>
      </c>
      <c r="W23" s="225">
        <v>271</v>
      </c>
      <c r="X23" s="225">
        <v>322</v>
      </c>
      <c r="Y23" s="213">
        <v>240</v>
      </c>
      <c r="Z23" s="230"/>
      <c r="AA23" s="212">
        <v>30894</v>
      </c>
      <c r="AB23" s="212">
        <v>43327</v>
      </c>
      <c r="AC23" s="212">
        <v>47786</v>
      </c>
      <c r="AD23" s="212">
        <v>49694</v>
      </c>
      <c r="AE23" s="212">
        <v>46896</v>
      </c>
      <c r="AF23" s="212">
        <v>39021</v>
      </c>
      <c r="AG23" s="212">
        <v>67196</v>
      </c>
      <c r="AH23" s="226">
        <v>53882</v>
      </c>
      <c r="AI23" s="226">
        <v>42115</v>
      </c>
      <c r="AJ23" s="227">
        <v>52702</v>
      </c>
      <c r="AK23" s="227">
        <v>22112</v>
      </c>
      <c r="AL23" s="227">
        <v>12673</v>
      </c>
      <c r="AM23" s="227">
        <v>17890</v>
      </c>
      <c r="AN23" s="227">
        <v>11625</v>
      </c>
      <c r="AO23" s="227">
        <v>16765</v>
      </c>
      <c r="AP23" s="227">
        <v>17765</v>
      </c>
      <c r="AQ23" s="227">
        <v>13586</v>
      </c>
      <c r="AR23" s="227">
        <v>16350</v>
      </c>
      <c r="AS23" s="227">
        <v>17940</v>
      </c>
      <c r="AT23" s="227">
        <v>21677</v>
      </c>
      <c r="AU23" s="225">
        <v>23648</v>
      </c>
      <c r="AV23" s="225">
        <v>16798</v>
      </c>
      <c r="AW23" s="225">
        <v>22868</v>
      </c>
      <c r="AX23" s="213">
        <v>23980</v>
      </c>
    </row>
    <row r="24" spans="1:50" x14ac:dyDescent="0.25">
      <c r="A24" s="211" t="s">
        <v>1189</v>
      </c>
      <c r="B24" s="212">
        <v>325</v>
      </c>
      <c r="C24" s="212">
        <v>546</v>
      </c>
      <c r="D24" s="212">
        <v>1015</v>
      </c>
      <c r="E24" s="212">
        <v>661</v>
      </c>
      <c r="F24" s="212">
        <v>519</v>
      </c>
      <c r="G24" s="212">
        <v>358</v>
      </c>
      <c r="H24" s="212">
        <v>628</v>
      </c>
      <c r="I24" s="226">
        <v>602</v>
      </c>
      <c r="J24" s="226">
        <v>376</v>
      </c>
      <c r="K24" s="227">
        <v>279</v>
      </c>
      <c r="L24" s="227">
        <v>245</v>
      </c>
      <c r="M24" s="227">
        <v>222</v>
      </c>
      <c r="N24" s="227">
        <v>352</v>
      </c>
      <c r="O24" s="227">
        <v>282</v>
      </c>
      <c r="P24" s="227">
        <v>262</v>
      </c>
      <c r="Q24" s="227">
        <v>252</v>
      </c>
      <c r="R24" s="227">
        <v>257</v>
      </c>
      <c r="S24" s="227">
        <v>246</v>
      </c>
      <c r="T24" s="227">
        <v>200</v>
      </c>
      <c r="U24" s="227">
        <v>168</v>
      </c>
      <c r="V24" s="225">
        <v>256</v>
      </c>
      <c r="W24" s="225">
        <v>304</v>
      </c>
      <c r="X24" s="225">
        <v>380</v>
      </c>
      <c r="Y24" s="213">
        <v>237</v>
      </c>
      <c r="Z24" s="230"/>
      <c r="AA24" s="212">
        <v>174459</v>
      </c>
      <c r="AB24" s="212">
        <v>182050</v>
      </c>
      <c r="AC24" s="212">
        <v>199854</v>
      </c>
      <c r="AD24" s="212">
        <v>166384</v>
      </c>
      <c r="AE24" s="212">
        <v>167793</v>
      </c>
      <c r="AF24" s="212">
        <v>197210</v>
      </c>
      <c r="AG24" s="212">
        <v>160569</v>
      </c>
      <c r="AH24" s="226">
        <v>128526</v>
      </c>
      <c r="AI24" s="226">
        <v>98744</v>
      </c>
      <c r="AJ24" s="227">
        <v>119651</v>
      </c>
      <c r="AK24" s="227">
        <v>76882</v>
      </c>
      <c r="AL24" s="227">
        <v>92959</v>
      </c>
      <c r="AM24" s="227">
        <v>89190</v>
      </c>
      <c r="AN24" s="227">
        <v>79772</v>
      </c>
      <c r="AO24" s="227">
        <v>99768</v>
      </c>
      <c r="AP24" s="227">
        <v>152039</v>
      </c>
      <c r="AQ24" s="227">
        <v>144752</v>
      </c>
      <c r="AR24" s="227">
        <v>184674</v>
      </c>
      <c r="AS24" s="227">
        <v>162173</v>
      </c>
      <c r="AT24" s="227">
        <v>181844</v>
      </c>
      <c r="AU24" s="225">
        <v>209307</v>
      </c>
      <c r="AV24" s="225">
        <v>210924</v>
      </c>
      <c r="AW24" s="225">
        <v>213164</v>
      </c>
      <c r="AX24" s="213">
        <v>217278</v>
      </c>
    </row>
    <row r="25" spans="1:50" x14ac:dyDescent="0.25">
      <c r="A25" s="211" t="s">
        <v>1205</v>
      </c>
      <c r="B25" s="212">
        <v>337</v>
      </c>
      <c r="C25" s="212">
        <v>496</v>
      </c>
      <c r="D25" s="212">
        <v>593</v>
      </c>
      <c r="E25" s="212">
        <v>527</v>
      </c>
      <c r="F25" s="212">
        <v>470</v>
      </c>
      <c r="G25" s="212">
        <v>417</v>
      </c>
      <c r="H25" s="212">
        <v>821</v>
      </c>
      <c r="I25" s="226">
        <v>668</v>
      </c>
      <c r="J25" s="226">
        <v>426</v>
      </c>
      <c r="K25" s="227">
        <v>656</v>
      </c>
      <c r="L25" s="227">
        <v>215</v>
      </c>
      <c r="M25" s="227">
        <v>113</v>
      </c>
      <c r="N25" s="227">
        <v>236</v>
      </c>
      <c r="O25" s="228">
        <v>109</v>
      </c>
      <c r="P25" s="228">
        <v>142</v>
      </c>
      <c r="Q25" s="228">
        <v>163</v>
      </c>
      <c r="R25" s="228">
        <v>119</v>
      </c>
      <c r="S25" s="228">
        <v>154</v>
      </c>
      <c r="T25" s="228">
        <v>164</v>
      </c>
      <c r="U25" s="228">
        <v>164</v>
      </c>
      <c r="V25" s="213">
        <v>202</v>
      </c>
      <c r="W25" s="213">
        <v>151</v>
      </c>
      <c r="X25" s="213">
        <v>189</v>
      </c>
      <c r="Y25" s="213">
        <v>220</v>
      </c>
      <c r="Z25" s="230"/>
      <c r="AA25" s="212">
        <v>152276</v>
      </c>
      <c r="AB25" s="212">
        <v>207200</v>
      </c>
      <c r="AC25" s="212">
        <v>171930</v>
      </c>
      <c r="AD25" s="212">
        <v>131268</v>
      </c>
      <c r="AE25" s="212">
        <v>146157</v>
      </c>
      <c r="AF25" s="212">
        <v>126488</v>
      </c>
      <c r="AG25" s="212">
        <v>121206</v>
      </c>
      <c r="AH25" s="226">
        <v>145881</v>
      </c>
      <c r="AI25" s="226">
        <v>117538</v>
      </c>
      <c r="AJ25" s="227">
        <v>122394</v>
      </c>
      <c r="AK25" s="227">
        <v>90400</v>
      </c>
      <c r="AL25" s="227">
        <v>79725</v>
      </c>
      <c r="AM25" s="227">
        <v>64738</v>
      </c>
      <c r="AN25" s="227">
        <v>59980</v>
      </c>
      <c r="AO25" s="227">
        <v>87828</v>
      </c>
      <c r="AP25" s="227">
        <v>146590</v>
      </c>
      <c r="AQ25" s="227">
        <v>167133</v>
      </c>
      <c r="AR25" s="227">
        <v>182916</v>
      </c>
      <c r="AS25" s="227">
        <v>206192</v>
      </c>
      <c r="AT25" s="227">
        <v>212170</v>
      </c>
      <c r="AU25" s="225">
        <v>250860</v>
      </c>
      <c r="AV25" s="225">
        <v>296556</v>
      </c>
      <c r="AW25" s="225">
        <v>320430</v>
      </c>
      <c r="AX25" s="213">
        <v>284832</v>
      </c>
    </row>
    <row r="26" spans="1:50" x14ac:dyDescent="0.25">
      <c r="A26" s="211" t="s">
        <v>1206</v>
      </c>
      <c r="B26" s="212">
        <v>136</v>
      </c>
      <c r="C26" s="212">
        <v>136</v>
      </c>
      <c r="D26" s="212">
        <v>135</v>
      </c>
      <c r="E26" s="212">
        <v>142</v>
      </c>
      <c r="F26" s="212">
        <v>209</v>
      </c>
      <c r="G26" s="212">
        <v>205</v>
      </c>
      <c r="H26" s="212">
        <v>190</v>
      </c>
      <c r="I26" s="226">
        <v>177</v>
      </c>
      <c r="J26" s="226">
        <v>168</v>
      </c>
      <c r="K26" s="227">
        <v>157</v>
      </c>
      <c r="L26" s="227">
        <v>78</v>
      </c>
      <c r="M26" s="227">
        <v>37</v>
      </c>
      <c r="N26" s="227">
        <v>52</v>
      </c>
      <c r="O26" s="227">
        <v>49</v>
      </c>
      <c r="P26" s="227">
        <v>36</v>
      </c>
      <c r="Q26" s="227">
        <v>87</v>
      </c>
      <c r="R26" s="227">
        <v>115</v>
      </c>
      <c r="S26" s="227">
        <v>67</v>
      </c>
      <c r="T26" s="227">
        <v>79</v>
      </c>
      <c r="U26" s="227">
        <v>162</v>
      </c>
      <c r="V26" s="225">
        <v>95</v>
      </c>
      <c r="W26" s="225">
        <v>124</v>
      </c>
      <c r="X26" s="225">
        <v>158</v>
      </c>
      <c r="Y26" s="213">
        <v>198</v>
      </c>
      <c r="Z26" s="230"/>
      <c r="AA26" s="212">
        <v>55238</v>
      </c>
      <c r="AB26" s="212">
        <v>76118</v>
      </c>
      <c r="AC26" s="212">
        <v>67196</v>
      </c>
      <c r="AD26" s="212">
        <v>67481</v>
      </c>
      <c r="AE26" s="212">
        <v>60431</v>
      </c>
      <c r="AF26" s="212">
        <v>76417</v>
      </c>
      <c r="AG26" s="212">
        <v>54158</v>
      </c>
      <c r="AH26" s="226">
        <v>47146</v>
      </c>
      <c r="AI26" s="226">
        <v>54578</v>
      </c>
      <c r="AJ26" s="227">
        <v>46607</v>
      </c>
      <c r="AK26" s="227">
        <v>50725</v>
      </c>
      <c r="AL26" s="227">
        <v>35764</v>
      </c>
      <c r="AM26" s="227">
        <v>26491</v>
      </c>
      <c r="AN26" s="227">
        <v>36106</v>
      </c>
      <c r="AO26" s="227">
        <v>35084</v>
      </c>
      <c r="AP26" s="227">
        <v>51698</v>
      </c>
      <c r="AQ26" s="227">
        <v>49183</v>
      </c>
      <c r="AR26" s="227">
        <v>49907</v>
      </c>
      <c r="AS26" s="227">
        <v>46015</v>
      </c>
      <c r="AT26" s="227">
        <v>39056</v>
      </c>
      <c r="AU26" s="225">
        <v>39161</v>
      </c>
      <c r="AV26" s="225">
        <v>47532</v>
      </c>
      <c r="AW26" s="225">
        <v>62710</v>
      </c>
      <c r="AX26" s="213">
        <v>58406</v>
      </c>
    </row>
    <row r="27" spans="1:50" x14ac:dyDescent="0.25">
      <c r="A27" s="211" t="s">
        <v>1197</v>
      </c>
      <c r="B27" s="212">
        <v>152</v>
      </c>
      <c r="C27" s="212">
        <v>152</v>
      </c>
      <c r="D27" s="212">
        <v>248</v>
      </c>
      <c r="E27" s="212">
        <v>272</v>
      </c>
      <c r="F27" s="212">
        <v>414</v>
      </c>
      <c r="G27" s="212">
        <v>281</v>
      </c>
      <c r="H27" s="212">
        <v>372</v>
      </c>
      <c r="I27" s="226">
        <v>255</v>
      </c>
      <c r="J27" s="226">
        <v>227</v>
      </c>
      <c r="K27" s="227">
        <v>130</v>
      </c>
      <c r="L27" s="227">
        <v>159</v>
      </c>
      <c r="M27" s="227">
        <v>178</v>
      </c>
      <c r="N27" s="227">
        <v>119</v>
      </c>
      <c r="O27" s="227">
        <v>92</v>
      </c>
      <c r="P27" s="227">
        <v>88</v>
      </c>
      <c r="Q27" s="227">
        <v>94</v>
      </c>
      <c r="R27" s="227">
        <v>85</v>
      </c>
      <c r="S27" s="227">
        <v>237</v>
      </c>
      <c r="T27" s="227">
        <v>152</v>
      </c>
      <c r="U27" s="227">
        <v>223</v>
      </c>
      <c r="V27" s="225">
        <v>151</v>
      </c>
      <c r="W27" s="225">
        <v>377</v>
      </c>
      <c r="X27" s="225">
        <v>310</v>
      </c>
      <c r="Y27" s="213">
        <v>128</v>
      </c>
      <c r="Z27" s="230"/>
      <c r="AA27" s="212">
        <v>33357</v>
      </c>
      <c r="AB27" s="212">
        <v>34847</v>
      </c>
      <c r="AC27" s="212">
        <v>28858</v>
      </c>
      <c r="AD27" s="212">
        <v>52731</v>
      </c>
      <c r="AE27" s="212">
        <v>59700</v>
      </c>
      <c r="AF27" s="212">
        <v>46219</v>
      </c>
      <c r="AG27" s="212">
        <v>53930</v>
      </c>
      <c r="AH27" s="226">
        <v>47494</v>
      </c>
      <c r="AI27" s="226">
        <v>26586</v>
      </c>
      <c r="AJ27" s="227">
        <v>30090</v>
      </c>
      <c r="AK27" s="227">
        <v>20772</v>
      </c>
      <c r="AL27" s="227">
        <v>25002</v>
      </c>
      <c r="AM27" s="227">
        <v>19658</v>
      </c>
      <c r="AN27" s="227">
        <v>21658</v>
      </c>
      <c r="AO27" s="227">
        <v>31592</v>
      </c>
      <c r="AP27" s="227">
        <v>33578</v>
      </c>
      <c r="AQ27" s="227">
        <v>38601</v>
      </c>
      <c r="AR27" s="227">
        <v>45464</v>
      </c>
      <c r="AS27" s="227">
        <v>46885</v>
      </c>
      <c r="AT27" s="227">
        <v>51170</v>
      </c>
      <c r="AU27" s="225">
        <v>53587</v>
      </c>
      <c r="AV27" s="225">
        <v>50498</v>
      </c>
      <c r="AW27" s="225">
        <v>52800</v>
      </c>
      <c r="AX27" s="213">
        <v>47217</v>
      </c>
    </row>
    <row r="28" spans="1:50" x14ac:dyDescent="0.25">
      <c r="A28" s="211" t="s">
        <v>1204</v>
      </c>
      <c r="B28" s="212">
        <v>169</v>
      </c>
      <c r="C28" s="212">
        <v>170</v>
      </c>
      <c r="D28" s="212">
        <v>127</v>
      </c>
      <c r="E28" s="212">
        <v>155</v>
      </c>
      <c r="F28" s="212">
        <v>198</v>
      </c>
      <c r="G28" s="212">
        <v>157</v>
      </c>
      <c r="H28" s="212">
        <v>170</v>
      </c>
      <c r="I28" s="226">
        <v>146</v>
      </c>
      <c r="J28" s="226">
        <v>144</v>
      </c>
      <c r="K28" s="227">
        <v>161</v>
      </c>
      <c r="L28" s="227">
        <v>76</v>
      </c>
      <c r="M28" s="227">
        <v>56</v>
      </c>
      <c r="N28" s="227">
        <v>73</v>
      </c>
      <c r="O28" s="227">
        <v>61</v>
      </c>
      <c r="P28" s="227">
        <v>40</v>
      </c>
      <c r="Q28" s="227">
        <v>81</v>
      </c>
      <c r="R28" s="227">
        <v>63</v>
      </c>
      <c r="S28" s="227">
        <v>64</v>
      </c>
      <c r="T28" s="227">
        <v>83</v>
      </c>
      <c r="U28" s="227">
        <v>137</v>
      </c>
      <c r="V28" s="225">
        <v>92</v>
      </c>
      <c r="W28" s="225">
        <v>80</v>
      </c>
      <c r="X28" s="225">
        <v>68</v>
      </c>
      <c r="Y28" s="213">
        <v>73</v>
      </c>
      <c r="Z28" s="230"/>
      <c r="AA28" s="212">
        <v>454965</v>
      </c>
      <c r="AB28" s="212">
        <v>379068</v>
      </c>
      <c r="AC28" s="212">
        <v>311244</v>
      </c>
      <c r="AD28" s="212">
        <v>521163</v>
      </c>
      <c r="AE28" s="212">
        <v>702132</v>
      </c>
      <c r="AF28" s="212">
        <v>683289</v>
      </c>
      <c r="AG28" s="212">
        <v>561820</v>
      </c>
      <c r="AH28" s="226">
        <v>226153</v>
      </c>
      <c r="AI28" s="226">
        <v>198153</v>
      </c>
      <c r="AJ28" s="227">
        <v>175820</v>
      </c>
      <c r="AK28" s="227">
        <v>120549</v>
      </c>
      <c r="AL28" s="227">
        <v>83984</v>
      </c>
      <c r="AM28" s="227">
        <v>103421</v>
      </c>
      <c r="AN28" s="227">
        <v>82517</v>
      </c>
      <c r="AO28" s="227">
        <v>154915</v>
      </c>
      <c r="AP28" s="227">
        <v>233861</v>
      </c>
      <c r="AQ28" s="227">
        <v>166837</v>
      </c>
      <c r="AR28" s="227">
        <v>243210</v>
      </c>
      <c r="AS28" s="227">
        <v>257539</v>
      </c>
      <c r="AT28" s="227">
        <v>284156</v>
      </c>
      <c r="AU28" s="225">
        <v>334140</v>
      </c>
      <c r="AV28" s="225">
        <v>268566</v>
      </c>
      <c r="AW28" s="225">
        <v>201749</v>
      </c>
      <c r="AX28" s="213">
        <v>330881</v>
      </c>
    </row>
    <row r="29" spans="1:50" x14ac:dyDescent="0.25">
      <c r="S29" s="231"/>
      <c r="T29" s="231"/>
      <c r="U29" s="231"/>
      <c r="V29" s="231"/>
      <c r="W29" s="231"/>
      <c r="X29" s="231"/>
      <c r="AQ29" s="231"/>
      <c r="AR29" s="231"/>
      <c r="AS29" s="231"/>
    </row>
    <row r="30" spans="1:50" x14ac:dyDescent="0.25"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</row>
    <row r="31" spans="1:50" x14ac:dyDescent="0.25">
      <c r="Q31" s="216"/>
      <c r="R31" s="216"/>
      <c r="S31" s="216"/>
      <c r="T31" s="216"/>
      <c r="U31" s="216"/>
      <c r="V31" s="216"/>
      <c r="W31" s="216"/>
      <c r="X31" s="216"/>
      <c r="AO31" s="216"/>
      <c r="AP31" s="216"/>
      <c r="AQ31" s="216"/>
      <c r="AR31" s="216"/>
      <c r="AS31" s="216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55</vt:i4>
      </vt:variant>
    </vt:vector>
  </HeadingPairs>
  <TitlesOfParts>
    <vt:vector size="55" baseType="lpstr">
      <vt:lpstr>Sadržaj</vt:lpstr>
      <vt:lpstr>Slika 1</vt:lpstr>
      <vt:lpstr>Slika 2</vt:lpstr>
      <vt:lpstr>Slika 3</vt:lpstr>
      <vt:lpstr>Slika 4</vt:lpstr>
      <vt:lpstr>Slika 5</vt:lpstr>
      <vt:lpstr>Slika 5 · Metapodaci</vt:lpstr>
      <vt:lpstr>Slika 6</vt:lpstr>
      <vt:lpstr>Slika 6 · Metapodaci</vt:lpstr>
      <vt:lpstr>Slika 7</vt:lpstr>
      <vt:lpstr>Slika 7 · Mjesečno</vt:lpstr>
      <vt:lpstr>Slika 8</vt:lpstr>
      <vt:lpstr>Slika 8 · Polugodišnje</vt:lpstr>
      <vt:lpstr>Slika 9</vt:lpstr>
      <vt:lpstr>Slika 9 · Polugodišnje</vt:lpstr>
      <vt:lpstr>Slika 10</vt:lpstr>
      <vt:lpstr>Slika 10 · Indeksi</vt:lpstr>
      <vt:lpstr>Slika 11</vt:lpstr>
      <vt:lpstr>Slika 11 · rast cijena nekretni</vt:lpstr>
      <vt:lpstr>Slika 11 · rast troškova gradnj</vt:lpstr>
      <vt:lpstr>Slika 12</vt:lpstr>
      <vt:lpstr>Slika 13</vt:lpstr>
      <vt:lpstr>Slika 14</vt:lpstr>
      <vt:lpstr>Slika 14 · Sheet 1</vt:lpstr>
      <vt:lpstr>Slika 15</vt:lpstr>
      <vt:lpstr>Slika 16</vt:lpstr>
      <vt:lpstr>Slika 17</vt:lpstr>
      <vt:lpstr>Slika 18</vt:lpstr>
      <vt:lpstr>Tablica 1</vt:lpstr>
      <vt:lpstr>Slika O1</vt:lpstr>
      <vt:lpstr>Tablica O1</vt:lpstr>
      <vt:lpstr>Slika 19</vt:lpstr>
      <vt:lpstr>Slika 20</vt:lpstr>
      <vt:lpstr>Slika 21</vt:lpstr>
      <vt:lpstr>Slika 22</vt:lpstr>
      <vt:lpstr>Slika 23</vt:lpstr>
      <vt:lpstr>Slika 24</vt:lpstr>
      <vt:lpstr>Slika 25</vt:lpstr>
      <vt:lpstr>Slika 26</vt:lpstr>
      <vt:lpstr>Slika 27</vt:lpstr>
      <vt:lpstr>Slika 28</vt:lpstr>
      <vt:lpstr>Slika 29</vt:lpstr>
      <vt:lpstr>Slika 30</vt:lpstr>
      <vt:lpstr>Slika 31</vt:lpstr>
      <vt:lpstr>Slika 32</vt:lpstr>
      <vt:lpstr>Slika 33</vt:lpstr>
      <vt:lpstr>Slika 34</vt:lpstr>
      <vt:lpstr>Slika 35</vt:lpstr>
      <vt:lpstr>Tablica 2</vt:lpstr>
      <vt:lpstr>Slika 36</vt:lpstr>
      <vt:lpstr>Slika 37</vt:lpstr>
      <vt:lpstr>Slika 37 · Indeks cijena (defla</vt:lpstr>
      <vt:lpstr>Slika 38</vt:lpstr>
      <vt:lpstr>Tablica A</vt:lpstr>
      <vt:lpstr>Tablica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Ivica</cp:lastModifiedBy>
  <cp:revision>0</cp:revision>
  <dcterms:created xsi:type="dcterms:W3CDTF">2026-10-11T20:05:41Z</dcterms:created>
  <dcterms:modified xsi:type="dcterms:W3CDTF">2026-10-12T14:59:41Z</dcterms:modified>
  <dc:language>en-US</dc:language>
</cp:coreProperties>
</file>