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ivica\Desktop\Neto plaće od 1994\"/>
    </mc:Choice>
  </mc:AlternateContent>
  <xr:revisionPtr revIDLastSave="0" documentId="13_ncr:1_{10079529-B15C-4E1A-9AED-3301F6C2E620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Opis" sheetId="1" r:id="rId1"/>
    <sheet name="Parametri" sheetId="2" r:id="rId2"/>
    <sheet name="Plaće_izvorno" sheetId="3" r:id="rId3"/>
    <sheet name="Povezana_serija" sheetId="4" r:id="rId4"/>
    <sheet name="Tečajevi" sheetId="5" r:id="rId5"/>
    <sheet name="Cijene_mjesečno" sheetId="6" r:id="rId6"/>
    <sheet name="Deflator" sheetId="7" r:id="rId7"/>
    <sheet name="Realne_plaće" sheetId="8" r:id="rId8"/>
    <sheet name="Inflacija" sheetId="9" r:id="rId9"/>
  </sheets>
  <calcPr calcId="18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35" i="9" l="1"/>
  <c r="B34" i="9"/>
  <c r="B33" i="9"/>
  <c r="B32" i="9"/>
  <c r="B31" i="9"/>
  <c r="B30" i="9"/>
  <c r="B29" i="9"/>
  <c r="B28" i="9"/>
  <c r="B27" i="9"/>
  <c r="B26" i="9"/>
  <c r="B25" i="9"/>
  <c r="B24" i="9"/>
  <c r="B23" i="9"/>
  <c r="B22" i="9"/>
  <c r="B21" i="9"/>
  <c r="B20" i="9"/>
  <c r="B19" i="9"/>
  <c r="B18" i="9"/>
  <c r="B17" i="9"/>
  <c r="B16" i="9"/>
  <c r="B15" i="9"/>
  <c r="B14" i="9"/>
  <c r="B13" i="9"/>
  <c r="B12" i="9"/>
  <c r="B11" i="9"/>
  <c r="B10" i="9"/>
  <c r="B9" i="9"/>
  <c r="B8" i="9"/>
  <c r="B7" i="9"/>
  <c r="B6" i="9"/>
  <c r="B5" i="9"/>
  <c r="D10" i="7"/>
  <c r="D9" i="7"/>
  <c r="F9" i="8" s="1"/>
  <c r="C8" i="7"/>
  <c r="P38" i="6"/>
  <c r="O38" i="6"/>
  <c r="C37" i="7" s="1"/>
  <c r="D37" i="7" s="1"/>
  <c r="F37" i="8" s="1"/>
  <c r="P37" i="6"/>
  <c r="O37" i="6"/>
  <c r="C36" i="7" s="1"/>
  <c r="P36" i="6"/>
  <c r="O36" i="6"/>
  <c r="C35" i="7" s="1"/>
  <c r="D35" i="7" s="1"/>
  <c r="P35" i="6"/>
  <c r="O35" i="6"/>
  <c r="C34" i="7" s="1"/>
  <c r="P34" i="6"/>
  <c r="O34" i="6"/>
  <c r="C33" i="7" s="1"/>
  <c r="D33" i="7" s="1"/>
  <c r="P33" i="6"/>
  <c r="O33" i="6"/>
  <c r="C32" i="7" s="1"/>
  <c r="P32" i="6"/>
  <c r="O32" i="6"/>
  <c r="C31" i="7" s="1"/>
  <c r="D31" i="7" s="1"/>
  <c r="P31" i="6"/>
  <c r="O31" i="6"/>
  <c r="C30" i="7" s="1"/>
  <c r="P30" i="6"/>
  <c r="O30" i="6"/>
  <c r="C29" i="7" s="1"/>
  <c r="D29" i="7" s="1"/>
  <c r="P29" i="6"/>
  <c r="O29" i="6"/>
  <c r="C28" i="7" s="1"/>
  <c r="P28" i="6"/>
  <c r="O28" i="6"/>
  <c r="C27" i="7" s="1"/>
  <c r="D27" i="7" s="1"/>
  <c r="P27" i="6"/>
  <c r="O27" i="6"/>
  <c r="C26" i="7" s="1"/>
  <c r="P26" i="6"/>
  <c r="O26" i="6"/>
  <c r="C25" i="7" s="1"/>
  <c r="D25" i="7" s="1"/>
  <c r="P25" i="6"/>
  <c r="O25" i="6"/>
  <c r="C24" i="7" s="1"/>
  <c r="P24" i="6"/>
  <c r="O24" i="6"/>
  <c r="C23" i="7" s="1"/>
  <c r="D23" i="7" s="1"/>
  <c r="P23" i="6"/>
  <c r="O23" i="6"/>
  <c r="C22" i="7" s="1"/>
  <c r="P22" i="6"/>
  <c r="O22" i="6"/>
  <c r="C21" i="7" s="1"/>
  <c r="D21" i="7" s="1"/>
  <c r="P21" i="6"/>
  <c r="O21" i="6"/>
  <c r="C20" i="7" s="1"/>
  <c r="P20" i="6"/>
  <c r="O20" i="6"/>
  <c r="C19" i="7" s="1"/>
  <c r="D19" i="7" s="1"/>
  <c r="P19" i="6"/>
  <c r="O19" i="6"/>
  <c r="C18" i="7" s="1"/>
  <c r="P18" i="6"/>
  <c r="O18" i="6"/>
  <c r="C17" i="7" s="1"/>
  <c r="D17" i="7" s="1"/>
  <c r="P17" i="6"/>
  <c r="O17" i="6"/>
  <c r="C16" i="7" s="1"/>
  <c r="P16" i="6"/>
  <c r="O16" i="6"/>
  <c r="C15" i="7" s="1"/>
  <c r="D15" i="7" s="1"/>
  <c r="P15" i="6"/>
  <c r="O15" i="6"/>
  <c r="C14" i="7" s="1"/>
  <c r="P14" i="6"/>
  <c r="O14" i="6"/>
  <c r="C13" i="7" s="1"/>
  <c r="D13" i="7" s="1"/>
  <c r="P13" i="6"/>
  <c r="O13" i="6"/>
  <c r="C12" i="7" s="1"/>
  <c r="P12" i="6"/>
  <c r="O12" i="6"/>
  <c r="C11" i="7" s="1"/>
  <c r="D11" i="7" s="1"/>
  <c r="P11" i="6"/>
  <c r="O11" i="6"/>
  <c r="C10" i="7" s="1"/>
  <c r="P9" i="6"/>
  <c r="O9" i="6"/>
  <c r="P8" i="6"/>
  <c r="O8" i="6"/>
  <c r="C7" i="7" s="1"/>
  <c r="P7" i="6"/>
  <c r="O7" i="6"/>
  <c r="C6" i="7" s="1"/>
  <c r="D6" i="7" s="1"/>
  <c r="P6" i="6"/>
  <c r="O6" i="6"/>
  <c r="C5" i="7" s="1"/>
  <c r="P5" i="6"/>
  <c r="O5" i="6"/>
  <c r="F33" i="5"/>
  <c r="I38" i="4" s="1"/>
  <c r="F32" i="5"/>
  <c r="F31" i="5"/>
  <c r="F30" i="5"/>
  <c r="F29" i="5"/>
  <c r="F28" i="5"/>
  <c r="F27" i="5"/>
  <c r="F26" i="5"/>
  <c r="F25" i="5"/>
  <c r="F24" i="5"/>
  <c r="I29" i="4" s="1"/>
  <c r="H23" i="5"/>
  <c r="F23" i="5"/>
  <c r="H22" i="5"/>
  <c r="F22" i="5"/>
  <c r="H21" i="5"/>
  <c r="F21" i="5"/>
  <c r="I26" i="4" s="1"/>
  <c r="H20" i="5"/>
  <c r="F20" i="5"/>
  <c r="I25" i="4" s="1"/>
  <c r="H19" i="5"/>
  <c r="F19" i="5"/>
  <c r="H18" i="5"/>
  <c r="F18" i="5"/>
  <c r="H17" i="5"/>
  <c r="F17" i="5"/>
  <c r="H16" i="5"/>
  <c r="F16" i="5"/>
  <c r="H15" i="5"/>
  <c r="F15" i="5"/>
  <c r="H14" i="5"/>
  <c r="F14" i="5"/>
  <c r="H13" i="5"/>
  <c r="F13" i="5"/>
  <c r="I18" i="4" s="1"/>
  <c r="H12" i="5"/>
  <c r="F12" i="5"/>
  <c r="I17" i="4" s="1"/>
  <c r="H11" i="5"/>
  <c r="F11" i="5"/>
  <c r="H10" i="5"/>
  <c r="F10" i="5"/>
  <c r="H9" i="5"/>
  <c r="F9" i="5"/>
  <c r="D9" i="5"/>
  <c r="H8" i="5"/>
  <c r="F8" i="5"/>
  <c r="D8" i="5"/>
  <c r="H7" i="5"/>
  <c r="D7" i="5"/>
  <c r="F7" i="5" s="1"/>
  <c r="H6" i="5"/>
  <c r="F6" i="5"/>
  <c r="D6" i="5"/>
  <c r="H5" i="5"/>
  <c r="F5" i="5"/>
  <c r="I10" i="4" s="1"/>
  <c r="D5" i="5"/>
  <c r="E41" i="4"/>
  <c r="C41" i="4"/>
  <c r="C40" i="4"/>
  <c r="E40" i="4" s="1"/>
  <c r="F40" i="4" s="1"/>
  <c r="I37" i="4"/>
  <c r="I36" i="4"/>
  <c r="F36" i="4"/>
  <c r="E36" i="4"/>
  <c r="B31" i="8" s="1"/>
  <c r="I35" i="4"/>
  <c r="I34" i="4"/>
  <c r="I33" i="4"/>
  <c r="I32" i="4"/>
  <c r="I31" i="4"/>
  <c r="I30" i="4"/>
  <c r="I28" i="4"/>
  <c r="I27" i="4"/>
  <c r="C26" i="4"/>
  <c r="I24" i="4"/>
  <c r="I23" i="4"/>
  <c r="I22" i="4"/>
  <c r="I21" i="4"/>
  <c r="I20" i="4"/>
  <c r="I19" i="4"/>
  <c r="C18" i="4"/>
  <c r="C17" i="4"/>
  <c r="I16" i="4"/>
  <c r="I15" i="4"/>
  <c r="I14" i="4"/>
  <c r="I13" i="4"/>
  <c r="C13" i="4"/>
  <c r="I12" i="4"/>
  <c r="I11" i="4"/>
  <c r="E7" i="4"/>
  <c r="E6" i="4"/>
  <c r="D12" i="4" s="1"/>
  <c r="E5" i="4"/>
  <c r="D24" i="4" s="1"/>
  <c r="E37" i="3"/>
  <c r="C42" i="4" s="1"/>
  <c r="E42" i="4" s="1"/>
  <c r="E34" i="3"/>
  <c r="C39" i="4" s="1"/>
  <c r="E39" i="4" s="1"/>
  <c r="C34" i="3"/>
  <c r="E33" i="3"/>
  <c r="C38" i="4" s="1"/>
  <c r="E38" i="4" s="1"/>
  <c r="C33" i="3"/>
  <c r="E32" i="3"/>
  <c r="C37" i="4" s="1"/>
  <c r="E37" i="4" s="1"/>
  <c r="C32" i="3"/>
  <c r="E31" i="3"/>
  <c r="C36" i="4" s="1"/>
  <c r="C31" i="3"/>
  <c r="E30" i="3"/>
  <c r="C35" i="4" s="1"/>
  <c r="C30" i="3"/>
  <c r="E29" i="3"/>
  <c r="C34" i="4" s="1"/>
  <c r="C29" i="3"/>
  <c r="E28" i="3"/>
  <c r="C33" i="4" s="1"/>
  <c r="C28" i="3"/>
  <c r="E27" i="3"/>
  <c r="C32" i="4" s="1"/>
  <c r="C27" i="3"/>
  <c r="E26" i="3"/>
  <c r="C26" i="3"/>
  <c r="C31" i="4" s="1"/>
  <c r="C25" i="3"/>
  <c r="C30" i="4" s="1"/>
  <c r="C24" i="3"/>
  <c r="C29" i="4" s="1"/>
  <c r="C23" i="3"/>
  <c r="C28" i="4" s="1"/>
  <c r="C22" i="3"/>
  <c r="C27" i="4" s="1"/>
  <c r="C21" i="3"/>
  <c r="C20" i="3"/>
  <c r="C25" i="4" s="1"/>
  <c r="C19" i="3"/>
  <c r="C24" i="4" s="1"/>
  <c r="E24" i="4" s="1"/>
  <c r="C18" i="3"/>
  <c r="C23" i="4" s="1"/>
  <c r="C17" i="3"/>
  <c r="C22" i="4" s="1"/>
  <c r="C16" i="3"/>
  <c r="C21" i="4" s="1"/>
  <c r="C15" i="3"/>
  <c r="C20" i="4" s="1"/>
  <c r="C14" i="3"/>
  <c r="C19" i="4" s="1"/>
  <c r="C13" i="3"/>
  <c r="C12" i="3"/>
  <c r="C11" i="3"/>
  <c r="C16" i="4" s="1"/>
  <c r="C10" i="3"/>
  <c r="C15" i="4" s="1"/>
  <c r="C9" i="3"/>
  <c r="C14" i="4" s="1"/>
  <c r="C8" i="3"/>
  <c r="C7" i="3"/>
  <c r="C12" i="4" s="1"/>
  <c r="E12" i="4" s="1"/>
  <c r="C6" i="3"/>
  <c r="C11" i="4" s="1"/>
  <c r="C5" i="3"/>
  <c r="C10" i="4" s="1"/>
  <c r="F11" i="8" l="1"/>
  <c r="C10" i="9"/>
  <c r="F31" i="8"/>
  <c r="C30" i="9"/>
  <c r="E30" i="4"/>
  <c r="D7" i="7"/>
  <c r="D12" i="7"/>
  <c r="D16" i="7"/>
  <c r="D20" i="7"/>
  <c r="D24" i="7"/>
  <c r="D28" i="7"/>
  <c r="D32" i="7"/>
  <c r="D36" i="7"/>
  <c r="H37" i="4"/>
  <c r="J37" i="4" s="1"/>
  <c r="B32" i="8"/>
  <c r="G37" i="4"/>
  <c r="F37" i="4"/>
  <c r="F23" i="8"/>
  <c r="C22" i="9"/>
  <c r="E35" i="4"/>
  <c r="F13" i="8"/>
  <c r="C12" i="9"/>
  <c r="F17" i="8"/>
  <c r="C16" i="9"/>
  <c r="F29" i="8"/>
  <c r="C28" i="9"/>
  <c r="E20" i="4"/>
  <c r="E26" i="4"/>
  <c r="F27" i="8"/>
  <c r="C26" i="9"/>
  <c r="H38" i="4"/>
  <c r="J38" i="4" s="1"/>
  <c r="G38" i="4"/>
  <c r="B33" i="8"/>
  <c r="F38" i="4"/>
  <c r="E13" i="4"/>
  <c r="B19" i="8"/>
  <c r="H24" i="4"/>
  <c r="J24" i="4" s="1"/>
  <c r="F24" i="4"/>
  <c r="F25" i="8"/>
  <c r="C24" i="9"/>
  <c r="J42" i="4"/>
  <c r="G42" i="4"/>
  <c r="F42" i="4"/>
  <c r="B37" i="8"/>
  <c r="F15" i="8"/>
  <c r="C14" i="9"/>
  <c r="F35" i="8"/>
  <c r="C34" i="9"/>
  <c r="F33" i="8"/>
  <c r="C32" i="9"/>
  <c r="D18" i="7"/>
  <c r="D22" i="7"/>
  <c r="D26" i="7"/>
  <c r="D30" i="7"/>
  <c r="D34" i="7"/>
  <c r="H12" i="4"/>
  <c r="J12" i="4" s="1"/>
  <c r="F12" i="4"/>
  <c r="B7" i="8"/>
  <c r="F6" i="8"/>
  <c r="C5" i="9"/>
  <c r="E6" i="7"/>
  <c r="F19" i="8"/>
  <c r="C18" i="9"/>
  <c r="E14" i="4"/>
  <c r="E16" i="4"/>
  <c r="F39" i="4"/>
  <c r="B34" i="8"/>
  <c r="G40" i="4"/>
  <c r="J39" i="4"/>
  <c r="G39" i="4"/>
  <c r="F21" i="8"/>
  <c r="C20" i="9"/>
  <c r="E25" i="4"/>
  <c r="E10" i="4"/>
  <c r="E32" i="4"/>
  <c r="D14" i="7"/>
  <c r="E11" i="4"/>
  <c r="G12" i="4" s="1"/>
  <c r="D11" i="4"/>
  <c r="D19" i="4"/>
  <c r="E19" i="4" s="1"/>
  <c r="D27" i="4"/>
  <c r="E27" i="4" s="1"/>
  <c r="G36" i="4"/>
  <c r="D26" i="4"/>
  <c r="D10" i="4"/>
  <c r="D20" i="4"/>
  <c r="D28" i="4"/>
  <c r="E28" i="4" s="1"/>
  <c r="D32" i="4"/>
  <c r="H36" i="4"/>
  <c r="J36" i="4" s="1"/>
  <c r="B35" i="8"/>
  <c r="D18" i="4"/>
  <c r="E18" i="4" s="1"/>
  <c r="D13" i="4"/>
  <c r="D21" i="4"/>
  <c r="E21" i="4" s="1"/>
  <c r="D29" i="4"/>
  <c r="E29" i="4" s="1"/>
  <c r="D30" i="4"/>
  <c r="D31" i="4"/>
  <c r="E31" i="4" s="1"/>
  <c r="J41" i="4"/>
  <c r="G41" i="4"/>
  <c r="F41" i="4"/>
  <c r="D14" i="4"/>
  <c r="D22" i="4"/>
  <c r="E22" i="4" s="1"/>
  <c r="F10" i="8"/>
  <c r="C9" i="9"/>
  <c r="D15" i="4"/>
  <c r="E15" i="4" s="1"/>
  <c r="D23" i="4"/>
  <c r="E23" i="4" s="1"/>
  <c r="J40" i="4"/>
  <c r="C8" i="9"/>
  <c r="D8" i="7"/>
  <c r="D16" i="4"/>
  <c r="B36" i="8"/>
  <c r="D35" i="4"/>
  <c r="D34" i="4"/>
  <c r="E34" i="4" s="1"/>
  <c r="D33" i="4"/>
  <c r="E33" i="4" s="1"/>
  <c r="D17" i="4"/>
  <c r="E17" i="4" s="1"/>
  <c r="D25" i="4"/>
  <c r="B22" i="8" l="1"/>
  <c r="H27" i="4"/>
  <c r="J27" i="4" s="1"/>
  <c r="G27" i="4"/>
  <c r="F27" i="4"/>
  <c r="F33" i="4"/>
  <c r="B28" i="8"/>
  <c r="G33" i="4"/>
  <c r="H33" i="4"/>
  <c r="J33" i="4" s="1"/>
  <c r="H34" i="4"/>
  <c r="J34" i="4" s="1"/>
  <c r="G34" i="4"/>
  <c r="F34" i="4"/>
  <c r="B29" i="8"/>
  <c r="G22" i="4"/>
  <c r="F22" i="4"/>
  <c r="H22" i="4"/>
  <c r="J22" i="4" s="1"/>
  <c r="B17" i="8"/>
  <c r="F23" i="4"/>
  <c r="B18" i="8"/>
  <c r="G23" i="4"/>
  <c r="H23" i="4"/>
  <c r="J23" i="4" s="1"/>
  <c r="G24" i="4"/>
  <c r="B14" i="8"/>
  <c r="H19" i="4"/>
  <c r="J19" i="4" s="1"/>
  <c r="G19" i="4"/>
  <c r="F19" i="4"/>
  <c r="F15" i="4"/>
  <c r="B10" i="8"/>
  <c r="H15" i="4"/>
  <c r="J15" i="4" s="1"/>
  <c r="G15" i="4"/>
  <c r="H31" i="4"/>
  <c r="J31" i="4" s="1"/>
  <c r="F31" i="4"/>
  <c r="B26" i="8"/>
  <c r="G31" i="4"/>
  <c r="H28" i="4"/>
  <c r="J28" i="4" s="1"/>
  <c r="G28" i="4"/>
  <c r="F28" i="4"/>
  <c r="B23" i="8"/>
  <c r="H29" i="4"/>
  <c r="J29" i="4" s="1"/>
  <c r="B24" i="8"/>
  <c r="G29" i="4"/>
  <c r="F29" i="4"/>
  <c r="H21" i="4"/>
  <c r="J21" i="4" s="1"/>
  <c r="B16" i="8"/>
  <c r="G21" i="4"/>
  <c r="F21" i="4"/>
  <c r="H18" i="4"/>
  <c r="J18" i="4" s="1"/>
  <c r="F18" i="4"/>
  <c r="G18" i="4"/>
  <c r="B13" i="8"/>
  <c r="H35" i="8"/>
  <c r="K40" i="4"/>
  <c r="E7" i="7"/>
  <c r="H13" i="4"/>
  <c r="J13" i="4" s="1"/>
  <c r="B8" i="8"/>
  <c r="G13" i="4"/>
  <c r="F13" i="4"/>
  <c r="F12" i="8"/>
  <c r="C11" i="9"/>
  <c r="H36" i="8"/>
  <c r="K41" i="4"/>
  <c r="B5" i="8"/>
  <c r="H10" i="4"/>
  <c r="J10" i="4" s="1"/>
  <c r="H5" i="8" s="1"/>
  <c r="C50" i="8" s="1"/>
  <c r="F10" i="4"/>
  <c r="E5" i="9"/>
  <c r="D5" i="9"/>
  <c r="D39" i="9"/>
  <c r="F5" i="9"/>
  <c r="F7" i="8"/>
  <c r="C6" i="9"/>
  <c r="H31" i="8"/>
  <c r="B20" i="8"/>
  <c r="H25" i="4"/>
  <c r="J25" i="4" s="1"/>
  <c r="G25" i="4"/>
  <c r="F25" i="4"/>
  <c r="F16" i="4"/>
  <c r="B11" i="8"/>
  <c r="H16" i="4"/>
  <c r="J16" i="4" s="1"/>
  <c r="G16" i="4"/>
  <c r="F22" i="8"/>
  <c r="C21" i="9"/>
  <c r="F24" i="9"/>
  <c r="E24" i="9"/>
  <c r="D24" i="9"/>
  <c r="E33" i="8"/>
  <c r="D28" i="9"/>
  <c r="F28" i="9"/>
  <c r="E28" i="9"/>
  <c r="F36" i="8"/>
  <c r="C35" i="9"/>
  <c r="G30" i="4"/>
  <c r="H30" i="4"/>
  <c r="J30" i="4" s="1"/>
  <c r="F30" i="4"/>
  <c r="B25" i="8"/>
  <c r="D9" i="9"/>
  <c r="F9" i="9"/>
  <c r="E9" i="9"/>
  <c r="D20" i="9"/>
  <c r="F20" i="9"/>
  <c r="E20" i="9"/>
  <c r="F18" i="8"/>
  <c r="C17" i="9"/>
  <c r="F14" i="9"/>
  <c r="D14" i="9"/>
  <c r="E14" i="9"/>
  <c r="C31" i="9"/>
  <c r="F32" i="8"/>
  <c r="F30" i="9"/>
  <c r="D30" i="9"/>
  <c r="E30" i="9"/>
  <c r="B12" i="8"/>
  <c r="H17" i="4"/>
  <c r="J17" i="4" s="1"/>
  <c r="G17" i="4"/>
  <c r="F17" i="4"/>
  <c r="E34" i="8"/>
  <c r="F30" i="8"/>
  <c r="C29" i="9"/>
  <c r="B30" i="8"/>
  <c r="H35" i="4"/>
  <c r="J35" i="4" s="1"/>
  <c r="K36" i="4" s="1"/>
  <c r="G35" i="4"/>
  <c r="F35" i="4"/>
  <c r="K42" i="4"/>
  <c r="H37" i="8"/>
  <c r="I37" i="8" s="1"/>
  <c r="E36" i="8"/>
  <c r="G14" i="4"/>
  <c r="F14" i="4"/>
  <c r="H14" i="4"/>
  <c r="J14" i="4" s="1"/>
  <c r="B9" i="8"/>
  <c r="F28" i="8"/>
  <c r="C27" i="9"/>
  <c r="C23" i="9"/>
  <c r="F24" i="8"/>
  <c r="D10" i="9"/>
  <c r="F10" i="9"/>
  <c r="E10" i="9"/>
  <c r="E35" i="8"/>
  <c r="F26" i="8"/>
  <c r="C25" i="9"/>
  <c r="H20" i="4"/>
  <c r="J20" i="4" s="1"/>
  <c r="G20" i="4"/>
  <c r="F20" i="4"/>
  <c r="B15" i="8"/>
  <c r="F22" i="9"/>
  <c r="D22" i="9"/>
  <c r="E22" i="9"/>
  <c r="C7" i="9"/>
  <c r="D45" i="9" s="1"/>
  <c r="F8" i="8"/>
  <c r="D18" i="9"/>
  <c r="F18" i="9"/>
  <c r="E18" i="9"/>
  <c r="E37" i="8"/>
  <c r="G32" i="4"/>
  <c r="F32" i="4"/>
  <c r="H32" i="4"/>
  <c r="J32" i="4" s="1"/>
  <c r="B27" i="8"/>
  <c r="H26" i="4"/>
  <c r="J26" i="4" s="1"/>
  <c r="G26" i="4"/>
  <c r="B21" i="8"/>
  <c r="F26" i="4"/>
  <c r="E32" i="8"/>
  <c r="D34" i="9"/>
  <c r="F34" i="9"/>
  <c r="E34" i="9"/>
  <c r="K37" i="4"/>
  <c r="H32" i="8"/>
  <c r="I32" i="8" s="1"/>
  <c r="F32" i="9"/>
  <c r="E32" i="9"/>
  <c r="D32" i="9"/>
  <c r="K38" i="4"/>
  <c r="H33" i="8"/>
  <c r="I33" i="8" s="1"/>
  <c r="F16" i="9"/>
  <c r="E16" i="9"/>
  <c r="D16" i="9"/>
  <c r="B6" i="8"/>
  <c r="E7" i="8" s="1"/>
  <c r="H11" i="4"/>
  <c r="J11" i="4" s="1"/>
  <c r="G11" i="4"/>
  <c r="F11" i="4"/>
  <c r="H34" i="8"/>
  <c r="I34" i="8" s="1"/>
  <c r="K39" i="4"/>
  <c r="H7" i="8"/>
  <c r="H19" i="8"/>
  <c r="K24" i="4"/>
  <c r="D26" i="9"/>
  <c r="F26" i="9"/>
  <c r="E26" i="9"/>
  <c r="D12" i="9"/>
  <c r="F12" i="9"/>
  <c r="E12" i="9"/>
  <c r="F20" i="8"/>
  <c r="C19" i="9"/>
  <c r="F8" i="9"/>
  <c r="E8" i="9"/>
  <c r="D8" i="9"/>
  <c r="F14" i="8"/>
  <c r="C13" i="9"/>
  <c r="F34" i="8"/>
  <c r="C33" i="9"/>
  <c r="E19" i="8"/>
  <c r="C15" i="9"/>
  <c r="F16" i="8"/>
  <c r="E8" i="8" l="1"/>
  <c r="E24" i="8"/>
  <c r="H14" i="8"/>
  <c r="K19" i="4"/>
  <c r="H17" i="8"/>
  <c r="K22" i="4"/>
  <c r="E15" i="9"/>
  <c r="F15" i="9"/>
  <c r="D15" i="9"/>
  <c r="H27" i="8"/>
  <c r="K32" i="4"/>
  <c r="H15" i="8"/>
  <c r="K20" i="4"/>
  <c r="E29" i="9"/>
  <c r="D29" i="9"/>
  <c r="F29" i="9"/>
  <c r="D17" i="9"/>
  <c r="E17" i="9"/>
  <c r="F17" i="9"/>
  <c r="E21" i="9"/>
  <c r="D21" i="9"/>
  <c r="F21" i="9"/>
  <c r="H20" i="8"/>
  <c r="K25" i="4"/>
  <c r="D44" i="9"/>
  <c r="H8" i="8"/>
  <c r="I8" i="8" s="1"/>
  <c r="K13" i="4"/>
  <c r="H13" i="8"/>
  <c r="I13" i="8" s="1"/>
  <c r="K18" i="4"/>
  <c r="H24" i="8"/>
  <c r="K29" i="4"/>
  <c r="H26" i="8"/>
  <c r="K31" i="4"/>
  <c r="E14" i="8"/>
  <c r="E28" i="8"/>
  <c r="E23" i="8"/>
  <c r="D25" i="9"/>
  <c r="E25" i="9"/>
  <c r="F25" i="9"/>
  <c r="E23" i="9"/>
  <c r="F23" i="9"/>
  <c r="D23" i="9"/>
  <c r="E20" i="8"/>
  <c r="F19" i="9"/>
  <c r="E19" i="9"/>
  <c r="D19" i="9"/>
  <c r="H6" i="8"/>
  <c r="I6" i="8" s="1"/>
  <c r="K11" i="4"/>
  <c r="F27" i="9"/>
  <c r="E27" i="9"/>
  <c r="D27" i="9"/>
  <c r="E25" i="8"/>
  <c r="I31" i="8"/>
  <c r="D42" i="8"/>
  <c r="D41" i="8"/>
  <c r="I36" i="8"/>
  <c r="E8" i="7"/>
  <c r="H10" i="8"/>
  <c r="K15" i="4"/>
  <c r="H18" i="8"/>
  <c r="I18" i="8" s="1"/>
  <c r="K23" i="4"/>
  <c r="E29" i="8"/>
  <c r="F11" i="9"/>
  <c r="E11" i="9"/>
  <c r="D11" i="9"/>
  <c r="E16" i="8"/>
  <c r="E10" i="8"/>
  <c r="H28" i="8"/>
  <c r="I28" i="8" s="1"/>
  <c r="K33" i="4"/>
  <c r="E27" i="8"/>
  <c r="D33" i="9"/>
  <c r="F33" i="9"/>
  <c r="E33" i="9"/>
  <c r="K12" i="4"/>
  <c r="E21" i="8"/>
  <c r="E9" i="8"/>
  <c r="E31" i="9"/>
  <c r="F31" i="9"/>
  <c r="D31" i="9"/>
  <c r="H25" i="8"/>
  <c r="K30" i="4"/>
  <c r="E11" i="8"/>
  <c r="F6" i="9"/>
  <c r="D43" i="9" s="1"/>
  <c r="D6" i="9"/>
  <c r="D41" i="9" s="1"/>
  <c r="E6" i="9"/>
  <c r="D38" i="9"/>
  <c r="D55" i="8"/>
  <c r="F55" i="8"/>
  <c r="I35" i="8"/>
  <c r="H16" i="8"/>
  <c r="I16" i="8" s="1"/>
  <c r="K21" i="4"/>
  <c r="H23" i="8"/>
  <c r="I23" i="8" s="1"/>
  <c r="K28" i="4"/>
  <c r="E18" i="8"/>
  <c r="H22" i="8"/>
  <c r="K27" i="4"/>
  <c r="H21" i="8"/>
  <c r="I21" i="8" s="1"/>
  <c r="K26" i="4"/>
  <c r="K35" i="4"/>
  <c r="H30" i="8"/>
  <c r="H12" i="8"/>
  <c r="K17" i="4"/>
  <c r="F35" i="9"/>
  <c r="E35" i="9"/>
  <c r="D35" i="9"/>
  <c r="E26" i="8"/>
  <c r="E17" i="8"/>
  <c r="E30" i="8"/>
  <c r="E31" i="8"/>
  <c r="E12" i="8"/>
  <c r="E7" i="9"/>
  <c r="D42" i="9" s="1"/>
  <c r="F7" i="9"/>
  <c r="D7" i="9"/>
  <c r="E6" i="8"/>
  <c r="H11" i="8"/>
  <c r="I11" i="8" s="1"/>
  <c r="K16" i="4"/>
  <c r="E13" i="9"/>
  <c r="D13" i="9"/>
  <c r="F13" i="9"/>
  <c r="E15" i="8"/>
  <c r="H9" i="8"/>
  <c r="I9" i="8" s="1"/>
  <c r="K14" i="4"/>
  <c r="D46" i="9"/>
  <c r="E13" i="8"/>
  <c r="K34" i="4"/>
  <c r="H29" i="8"/>
  <c r="I29" i="8" s="1"/>
  <c r="E22" i="8"/>
  <c r="I17" i="8" l="1"/>
  <c r="D51" i="8"/>
  <c r="F51" i="8"/>
  <c r="I15" i="8"/>
  <c r="C52" i="8"/>
  <c r="E9" i="7"/>
  <c r="I14" i="8"/>
  <c r="I27" i="8"/>
  <c r="D61" i="8"/>
  <c r="D50" i="8"/>
  <c r="E50" i="8" s="1"/>
  <c r="C51" i="8"/>
  <c r="F50" i="8"/>
  <c r="I10" i="8"/>
  <c r="I22" i="8"/>
  <c r="I7" i="8"/>
  <c r="I19" i="8"/>
  <c r="D53" i="8"/>
  <c r="E53" i="8" s="1"/>
  <c r="F53" i="8"/>
  <c r="I25" i="8"/>
  <c r="C54" i="8"/>
  <c r="I12" i="8"/>
  <c r="I26" i="8"/>
  <c r="D54" i="8"/>
  <c r="C55" i="8"/>
  <c r="E55" i="8" s="1"/>
  <c r="F54" i="8"/>
  <c r="I30" i="8"/>
  <c r="D60" i="8"/>
  <c r="I24" i="8"/>
  <c r="D52" i="8"/>
  <c r="E52" i="8" s="1"/>
  <c r="C53" i="8"/>
  <c r="F52" i="8"/>
  <c r="I20" i="8"/>
  <c r="E51" i="8" l="1"/>
  <c r="E10" i="7"/>
  <c r="E54" i="8"/>
  <c r="E11" i="7" l="1"/>
  <c r="E12" i="7" l="1"/>
  <c r="E13" i="7" l="1"/>
  <c r="E14" i="7" l="1"/>
  <c r="E15" i="7" l="1"/>
  <c r="E16" i="7" l="1"/>
  <c r="E17" i="7" l="1"/>
  <c r="E18" i="7" l="1"/>
  <c r="E19" i="7" l="1"/>
  <c r="E20" i="7" l="1"/>
  <c r="E21" i="7" l="1"/>
  <c r="E22" i="7" l="1"/>
  <c r="E23" i="7" l="1"/>
  <c r="E24" i="7" l="1"/>
  <c r="E25" i="7" l="1"/>
  <c r="E26" i="7" l="1"/>
  <c r="E27" i="7" l="1"/>
  <c r="E28" i="7" l="1"/>
  <c r="E29" i="7" l="1"/>
  <c r="E30" i="7" l="1"/>
  <c r="E31" i="7" l="1"/>
  <c r="E32" i="7" l="1"/>
  <c r="E33" i="7" l="1"/>
  <c r="E34" i="7" l="1"/>
  <c r="E35" i="7" l="1"/>
  <c r="E36" i="7" l="1"/>
  <c r="F5" i="7" l="1"/>
  <c r="C5" i="8" s="1"/>
  <c r="D5" i="8" s="1"/>
  <c r="G50" i="8" s="1"/>
  <c r="D43" i="8"/>
  <c r="E37" i="7"/>
  <c r="F37" i="7" s="1"/>
  <c r="C37" i="8" s="1"/>
  <c r="D37" i="8" s="1"/>
  <c r="G37" i="8" s="1"/>
  <c r="D40" i="9"/>
  <c r="F36" i="7"/>
  <c r="C36" i="8" s="1"/>
  <c r="D36" i="8" s="1"/>
  <c r="F6" i="7"/>
  <c r="C6" i="8" s="1"/>
  <c r="D6" i="8" s="1"/>
  <c r="G6" i="8" s="1"/>
  <c r="F7" i="7"/>
  <c r="C7" i="8" s="1"/>
  <c r="D7" i="8" s="1"/>
  <c r="G7" i="8" s="1"/>
  <c r="F8" i="7"/>
  <c r="C8" i="8" s="1"/>
  <c r="D8" i="8" s="1"/>
  <c r="G8" i="8" s="1"/>
  <c r="F9" i="7"/>
  <c r="C9" i="8" s="1"/>
  <c r="D9" i="8" s="1"/>
  <c r="F10" i="7"/>
  <c r="C10" i="8" s="1"/>
  <c r="D10" i="8" s="1"/>
  <c r="F11" i="7"/>
  <c r="C11" i="8" s="1"/>
  <c r="D11" i="8" s="1"/>
  <c r="G11" i="8" s="1"/>
  <c r="F12" i="7"/>
  <c r="C12" i="8" s="1"/>
  <c r="D12" i="8" s="1"/>
  <c r="G12" i="8" s="1"/>
  <c r="F13" i="7"/>
  <c r="C13" i="8" s="1"/>
  <c r="D13" i="8" s="1"/>
  <c r="F14" i="7"/>
  <c r="C14" i="8" s="1"/>
  <c r="D14" i="8" s="1"/>
  <c r="G14" i="8" s="1"/>
  <c r="F15" i="7"/>
  <c r="C15" i="8" s="1"/>
  <c r="D15" i="8" s="1"/>
  <c r="F16" i="7"/>
  <c r="C16" i="8" s="1"/>
  <c r="D16" i="8" s="1"/>
  <c r="G16" i="8" s="1"/>
  <c r="F17" i="7"/>
  <c r="C17" i="8" s="1"/>
  <c r="D17" i="8" s="1"/>
  <c r="F18" i="7"/>
  <c r="C18" i="8" s="1"/>
  <c r="D18" i="8" s="1"/>
  <c r="F19" i="7"/>
  <c r="C19" i="8" s="1"/>
  <c r="D19" i="8" s="1"/>
  <c r="G19" i="8" s="1"/>
  <c r="F20" i="7"/>
  <c r="C20" i="8" s="1"/>
  <c r="D20" i="8" s="1"/>
  <c r="F21" i="7"/>
  <c r="C21" i="8" s="1"/>
  <c r="D21" i="8" s="1"/>
  <c r="F22" i="7"/>
  <c r="C22" i="8" s="1"/>
  <c r="D22" i="8" s="1"/>
  <c r="F23" i="7"/>
  <c r="C23" i="8" s="1"/>
  <c r="D23" i="8" s="1"/>
  <c r="G23" i="8" s="1"/>
  <c r="F24" i="7"/>
  <c r="C24" i="8" s="1"/>
  <c r="D24" i="8" s="1"/>
  <c r="G24" i="8" s="1"/>
  <c r="F25" i="7"/>
  <c r="C25" i="8" s="1"/>
  <c r="D25" i="8" s="1"/>
  <c r="F26" i="7"/>
  <c r="C26" i="8" s="1"/>
  <c r="D26" i="8" s="1"/>
  <c r="F27" i="7"/>
  <c r="C27" i="8" s="1"/>
  <c r="D27" i="8" s="1"/>
  <c r="G27" i="8" s="1"/>
  <c r="F28" i="7"/>
  <c r="C28" i="8" s="1"/>
  <c r="D28" i="8" s="1"/>
  <c r="G28" i="8" s="1"/>
  <c r="F29" i="7"/>
  <c r="C29" i="8" s="1"/>
  <c r="D29" i="8" s="1"/>
  <c r="F30" i="7"/>
  <c r="C30" i="8" s="1"/>
  <c r="D30" i="8" s="1"/>
  <c r="F31" i="7"/>
  <c r="C31" i="8" s="1"/>
  <c r="D31" i="8" s="1"/>
  <c r="G31" i="8" s="1"/>
  <c r="F32" i="7"/>
  <c r="C32" i="8" s="1"/>
  <c r="D32" i="8" s="1"/>
  <c r="G32" i="8" s="1"/>
  <c r="F33" i="7"/>
  <c r="C33" i="8" s="1"/>
  <c r="D33" i="8" s="1"/>
  <c r="G33" i="8" s="1"/>
  <c r="F34" i="7"/>
  <c r="C34" i="8" s="1"/>
  <c r="D34" i="8" s="1"/>
  <c r="F35" i="7"/>
  <c r="C35" i="8" s="1"/>
  <c r="D35" i="8" s="1"/>
  <c r="J54" i="8" l="1"/>
  <c r="H54" i="8"/>
  <c r="G55" i="8"/>
  <c r="G30" i="8"/>
  <c r="G22" i="8"/>
  <c r="G29" i="8"/>
  <c r="G21" i="8"/>
  <c r="G13" i="8"/>
  <c r="D45" i="8"/>
  <c r="D44" i="8"/>
  <c r="D63" i="8"/>
  <c r="G36" i="8"/>
  <c r="D62" i="8"/>
  <c r="J52" i="8"/>
  <c r="H52" i="8"/>
  <c r="G53" i="8"/>
  <c r="G20" i="8"/>
  <c r="J55" i="8"/>
  <c r="H55" i="8"/>
  <c r="I55" i="8" s="1"/>
  <c r="G35" i="8"/>
  <c r="J51" i="8"/>
  <c r="H51" i="8"/>
  <c r="G15" i="8"/>
  <c r="G52" i="8"/>
  <c r="G34" i="8"/>
  <c r="G26" i="8"/>
  <c r="G18" i="8"/>
  <c r="J50" i="8"/>
  <c r="H50" i="8"/>
  <c r="I50" i="8" s="1"/>
  <c r="G51" i="8"/>
  <c r="G10" i="8"/>
  <c r="J53" i="8"/>
  <c r="H53" i="8"/>
  <c r="G25" i="8"/>
  <c r="G54" i="8"/>
  <c r="G17" i="8"/>
  <c r="G9" i="8"/>
  <c r="I51" i="8" l="1"/>
  <c r="I52" i="8"/>
  <c r="I54" i="8"/>
  <c r="I53" i="8"/>
</calcChain>
</file>

<file path=xl/sharedStrings.xml><?xml version="1.0" encoding="utf-8"?>
<sst xmlns="http://schemas.openxmlformats.org/spreadsheetml/2006/main" count="402" uniqueCount="224">
  <si>
    <t>Prosječne nominalne i realne neto plaće u Hrvatskoj, 1994. – 2026.</t>
  </si>
  <si>
    <t>1. Što datoteka sadrži</t>
  </si>
  <si>
    <t>Datoteka sadrži podatke i izračune koji stoje iza triju grafikona i brojki u članku „Plaće u dugom roku“: (1) prosječne mjesečne neto plaće u tekućim cijenama (nominalno), (2) prosječne mjesečne neto plaće u cijenama iz 2025. (realno), od 1994. do 2025. te za prvih sedam mjeseci 2026., i (3) godišnje inflacije od 1995. Podaci o prosječnoj i medijalnoj plaći (od 2016.) nalaze se u zasebnoj datoteci „Prosjecna_i_medijalna_neto_placa_2016_2026.xlsx“.</t>
  </si>
  <si>
    <t>Svi izračuni u Excelu napravljeni su formulama, tako da se promjena bilo kojeg ulaznog podatka automatski prenosi u rezultate. Plavo su označeni podaci preuzeti iz izvora, zeleno poveznice na druge listove, crno formule; žuto su istaknuti ključni parametri i rezultati.</t>
  </si>
  <si>
    <t>2. Popis listova</t>
  </si>
  <si>
    <t>•  Opis — ovaj list: što je i kako napravljeno.</t>
  </si>
  <si>
    <t>•  Parametri — ručno uneseni pojedinačni podaci (fiksni tečaj konverzije, indeks za povezivanje 2020., stope inflacije za 1998. i 1999., plaća za I.–VII. 2026., neopozivi tečaj DEM/€) s izvorima.</t>
  </si>
  <si>
    <t>•  Plaće_izvorno — izvorno objavljene prosječne neto plaće DZS-a: godišnje istraživanje RAD1-G (1994.–2023., kune) i JOPPD (2015.–2023. u kunama, 2024.–2026. u eurima).</t>
  </si>
  <si>
    <t>•  Povezana_serija — koeficijenti povezivanja i analitički povezana serija nominalnih plaća (u kunama, u eurima po fiksnom tečaju i u eurima po povijesnom tečaju).</t>
  </si>
  <si>
    <t>•  Tečajevi — prosječni godišnji tečajevi kune prema njemačkoj marki, ECU-u i euru (HNB) i korišteni tečaj kune za euro; usporedba s dostavljenom serijom tečaja.</t>
  </si>
  <si>
    <t>•  Cijene_mjesečno — mjesečne razine indeksa cijena na malo (1993.–1997.) i indeksa potrošačkih cijena (12/1998. – 8/2026.) te njihovi godišnji prosjeci.</t>
  </si>
  <si>
    <t>•  Deflator — prosječne godišnje stope inflacije, lančana razina cijena i indeks cijena s prosjekom 2025. = 100.</t>
  </si>
  <si>
    <t>•  Realne_plaće — nominalne i realne plaće, godišnje stope rasta, sažeti pokazatelji (1994.–2025. i 2000.–2025.) i brojke koje su prikazane na grafikonima.</t>
  </si>
  <si>
    <t>•  Inflacija — godišnje stope inflacije 1995.–2025. i sažeti pokazatelji (prosjek, medijan, broj godina iznad 5% i do 3%) za grafikon inflacije.</t>
  </si>
  <si>
    <t>3. Izvori podataka</t>
  </si>
  <si>
    <t>•  DZS – godišnje istraživanje o plaćama RAD1-G, tablica 9.4.1 „Neto i bruto plaće“ (Zaposlenost i plaće – pregled po županijama): prosječne neto plaće 1994.–2023. u kunama.</t>
  </si>
  <si>
    <t>•  DZS – tablica 9.3.1 „Prosječna mjesečna isplaćena neto plaća po zaposlenome u pravnim osobama, obrada prema JOPPD obrascu“ (https://podaci.dzs.hr/media/yegdgb5v/place.xlsx): godišnji prosjeci 2015.–2025.</t>
  </si>
  <si>
    <t>•  DZS – Priopćenje RAD-2026-1-1/7 od 22. 9. 2026. (https://podaci.dzs.hr/2026/hr/121009): prosjek I.–VII. 2026. = 1.542 € (srpanj 2026. = 1.540 €).</t>
  </si>
  <si>
    <t>•  DZS – Priopćenje 9.1.1/12. za prosinac 2020. (https://web.dzs.hr/Hrv_Eng/publication/2020/09-01-01_12_2020.htm): indeks I.–XII. 2020./I.–XII. 2019. = 102,7 na usporedivoj osnovi.</t>
  </si>
  <si>
    <t>•  HNB – tablica J1 (arhiva, stara nacionalna metodologija): indeksi cijena na malo 1992.–1997., izvor DZS (https://www.hnb.hr/statistika/statisticki-podaci/arhiva/stara-nacionalna-metodologija).</t>
  </si>
  <si>
    <t>•  HNB – tablica J1 „Indeksi potrošačkih cijena i proizvođačkih cijena industrije“ (2025. = 100), izvor DZS (https://www.hnb.hr/statistika/statisticki-podaci/odabrane-nefinancijske-statistike/indeksi-cijena).</t>
  </si>
  <si>
    <t>•  HNB – Bilten br. 102 (ožujak 2005.), Ekonomski indikatori: prosječna godišnja stopa inflacije 1998. (5,7%, cijene na malo) i 1999. (4,0%, IPC).</t>
  </si>
  <si>
    <t>•  HNB – tablica J4 „Prosječne mjesečne neto plaće“ (mjesečni JOPPD podaci od 2015.) korištena je kao kontrola.</t>
  </si>
  <si>
    <t>•  HNB – tablica G10a „Godišnji i mjesečni prosjeci srednjih deviznih tečajeva HNB-a“ (arhiva ESA 2010 do 31. 12. 2022.): tečajevi DEM/HRK (1994.–2001.), ECU/HRK (1994.–1998.) i EUR/HRK (1999.–2022.).</t>
  </si>
  <si>
    <t>•  Uredba Vijeća (EZ) br. 2866/98: neopozivi tečaj konverzije 1,95583 DEM za 1 euro.</t>
  </si>
  <si>
    <t>4. Plaće: što se mjeri</t>
  </si>
  <si>
    <t>Prikazuje se prosječna mjesečna isplaćena neto plaća po zaposlenome u pravnim osobama u Republici Hrvatskoj. Nisu obuhvaćeni zaposleni u obrtu i slobodnim profesijama te poljoprivrednici. Prema današnjoj metodologiji DZS-a neoporezivi primici (npr. božićnica i regres do neoporezivog iznosa) nisu uključeni. Riječ je o aritmetičkoj sredini, a ne o medijanu; na njezino kretanje utječe i promjena strukture zaposlenih.</t>
  </si>
  <si>
    <t>Za svaku godinu koristi se godišnji prosjek koji objavljuje DZS. Za 2026. dostupan je samo prosjek siječanj–srpanj.</t>
  </si>
  <si>
    <t>5. Metodološki lomovi u podacima o plaćama i kako su riješeni</t>
  </si>
  <si>
    <t>Podaci za 1994.–2025. ne potječu iz jedinstvene, nepromijenjene statistike. Postoje četiri poznata loma; dva su ispravljena povezivanjem serije, a dva nije moguće ispraviti jer nema podataka o preklapanju:</t>
  </si>
  <si>
    <t>•  1995. — regres i naknada za topli obrok postaju dio neto plaće (Nestić, Lovrinčević i Mikulić, 2001., Ekonomski pregled 52(1-2), str. 244), pa je dio rasta plaće u 1995. posljedica promjene definicije. Lom nije moguće ispraviti; navodi se kao ograničenje.</t>
  </si>
  <si>
    <t>•  2004. — godišnje istraživanje RAD1-G počinje obuhvaćati zaposlene u policiji i obrani. Usporedni podaci po staroj i novoj osnovi nisu objavljeni, pa taj lom nije moguće ispraviti; navodi se kao ograničenje.</t>
  </si>
  <si>
    <t>•  2015./2016. — prijelaz s godišnjeg istraživanja RAD1-G na administrativne podatke iz obrazaca JOPPD. Za 2015. postoje oba podatka: RAD1-G 5.650 kn i JOPPD 5.594 kn.</t>
  </si>
  <si>
    <t>•  2019./2020. — od siječnja 2020. DZS broj zaposlenih preračunava na ekvivalent punoga radnog vremena i uključuje zaposlene s manje od 80 plaćenih sati. Objavljena plaća za 2019. (6.457 kn) izračunata je po staroj metodologiji; DZS je za 2020. objavio usporedivi indeks 102,7 u odnosu na 2019., iz čega slijedi usporediva plaća za 2019. od 6.763 / 1,027 ≈ 6.585 kn.</t>
  </si>
  <si>
    <t>Ako bi se izvorno objavljeni podaci samo nadovezali, stope rasta na prijelazima sadržavale bi i učinak promjene metodologije (npr. 2019.→2020. nominalno +4,7% umjesto usporedivih +2,7%). Zato je, u skladu s uobičajenom praksom povezivanja vremenskih serija (unatražno povezivanje omjerom, engl. backcasting), izrađena analitički povezana serija:</t>
  </si>
  <si>
    <t>•  2020.–2026.: izvorno objavljeni JOPPD podaci (današnja metodologija), bez ikakve prilagodbe.</t>
  </si>
  <si>
    <t>•  2016.–2019.: JOPPD podaci pomnoženi koeficijentom k(2020) = usporediva 2019. / objavljena 2019. = 6.585,2 / 6.457 ≈ 1,0199.</t>
  </si>
  <si>
    <t>•  1994.–2015.: RAD1-G podaci pomnoženi koeficijentima k(2015) × k(2020), gdje je k(2015) = JOPPD 2015. / RAD1-G 2015. = 5.594 / 5.650 ≈ 0,9901.</t>
  </si>
  <si>
    <t>Time su stope rasta unutar svakog izvora potpuno očuvane, a na prijelazima se koristi usporediva promjena. Razine prije 2020. zbog toga se razlikuju od izvorno objavljenih: za 2016.–2019. za oko +2,0%, a za 1994.–2015. za oko +1,0% (npr. 1994., po fiksnom tečaju: objavljeno 173 €, u povezanoj seriji 174 €). Izvorno objavljeni podaci ostaju u listu Plaće_izvorno, a odstupanje za svaku godinu prikazano je u listu Povezana_serija.</t>
  </si>
  <si>
    <t>6. Preračun kuna u eure</t>
  </si>
  <si>
    <t>Iznosi do 2022. objavljeni su u kunama. U ovoj verziji koriste se dva preračuna, svaki za svoju svrhu:</t>
  </si>
  <si>
    <t>•  Nominalne plaće: kunski iznosi preračunati su u eure po prosječnom godišnjem tečaju HNB-a (povijesni tečaj). Za 1994.–1998., kad euro još nije postojao, koristi se prosječni tečaj njemačke marke pomnožen neopozivim tečajem 1,95583 DEM/€ (tzv. sintetički euro); od 1999. koristi se tečaj eura. Tako iskazana plaća pokazuje vrijednost u eurima po tadašnjem tečaju. Od 2023. plaće se objavljuju u eurima.</t>
  </si>
  <si>
    <t>•  Realne plaće: kunski iznosi najprije se deflacioniraju domaćim indeksom cijena u cijene iz 2025., a zatim se preračunavaju u eure po fiksnom tečaju konverzije 7,53450 kn/€. Povijesni tečaj ovdje nije primjeren jer bi kretanje tečaja pomiješao s promjenom domaće kupovne moći. Realne plaće stoga ne ovise o izboru tečaja.</t>
  </si>
  <si>
    <t>Za 1994.–1998. ECU (službena košarica prethodnica eura, koju HNB u tablici G10a iskazuje u stupcu EUR) naveden je samo radi usporedbe: kuna je bila vezana uz marku, a košarica ECU uključuje i slabije valute, pa bi preračun preko ECU-a za 1995. i 1996. dao oko 4–6% više iznose u eurima. Dostavljena serija tečaja DEM/HRK odstupa od službenih prosjeka HNB-a najviše za oko ±0,3% (list Tečajevi); u izračunima se koriste službeni prosjeci HNB-a.</t>
  </si>
  <si>
    <t>7. Deflator (indeks cijena)</t>
  </si>
  <si>
    <t>Realne plaće dobivene su deflacioniranjem nominalnih plaća godišnjim prosjekom indeksa cijena. Mjera inflacije prati službenu praksu HNB-a: do 1998. indeks cijena na malo, a od 1999. indeks potrošačkih cijena (IPC), jer IPC za ranije razdoblje ne postoji.</t>
  </si>
  <si>
    <t>•  1995.–1997.: prosječna godišnja stopa = omjer godišnjih prosjeka mjesečnih razina indeksa cijena na malo (2010. = 100).</t>
  </si>
  <si>
    <t>•  1998. i 1999.: mjesečnih razina na istoj osnovi nema (IPC počinje u prosincu 1998.), pa se koriste objavljene prosječne godišnje stope iz HNB-ova Biltena 102: 5,7% (cijene na malo) i 4,0% (IPC).</t>
  </si>
  <si>
    <t>•  2000.–2025.: omjer godišnjih prosjeka mjesečnih razina IPC-a (2025. = 100).</t>
  </si>
  <si>
    <t>•  2026.: prosjek IPC-a za siječanj–srpanj, isto razdoblje kao podatak o plaći.</t>
  </si>
  <si>
    <t>Razina cijena lančano je povezana od 1994. (= 1), a zatim preračunata u indeks s prosjekom 2025. = 100. Računanje iz razina indeksa, umjesto lančanog povezivanja zaokruženih objavljenih stopa, sprječava gomilanje pogrešaka zaokruživanja kroz tri desetljeća; razlika između dvaju pristupa iznosi oko 0,3% ukupne razine cijena. Izračunate godišnje stope odgovaraju službeno objavljenima uz razliku od najviše 0,1 postotnog boda (posljedica objave razina indeksa na jednu decimalu).</t>
  </si>
  <si>
    <t>8. Realna plaća i pokazatelji</t>
  </si>
  <si>
    <t>Realna plaća (u cijenama iz 2025.) = nominalna plaća u eurima po fiksnom tečaju (kunski iznos / 7,53450) × 100 / indeks cijena (2025. = 100). Realna plaća za 2025. stoga je jednaka nominalnoj.</t>
  </si>
  <si>
    <t>Ukupni rast 1994.–2025. = plaća 2025. / plaća 1994. Prosječna godišnja stopa rasta (geometrijska sredina) = (plaća 2025. / plaća 1994.)^(1/31) − 1, jer između 1994. i 2025. ima 31 godišnji interval.</t>
  </si>
  <si>
    <t>Na grafikonima su razlike u eurima izračunate iz prikazanih zaokruženih iznosa (da se mogu provjeriti oduzimanjem), a postotne promjene iz nezaokruženih podataka.</t>
  </si>
  <si>
    <t>9. Ograničenja i upozorenja za tumačenje</t>
  </si>
  <si>
    <t>•  2026. nije puna godina. Prosjek siječanj–srpanj sezonski je niži od godišnjeg prosjeka (u 2025.: 1.432 € za I.–VII. prema 1.449 € za cijelu godinu), pa usporedba I.–VII. 2026. s prosjekom cijele 2025. podcjenjuje rast. Usporedivo, prema DZS-u, neto plaća u I.–VII. 2026. bila je u odnosu na I.–VII. 2025. nominalno viša za 7,7%, a realno za 3,1%.</t>
  </si>
  <si>
    <t>•  Lomove iz 1995. (regres i topli obrok uključeni u neto plaću) i 2004. (uključivanje policije i obrane) nije moguće ispraviti; RAD1-G uz to obuhvaća samo zaposlene koji su radili svih 12 mjeseci prethodne godine.</t>
  </si>
  <si>
    <t>•  Povezana serija analitički je izračun na temelju službenih podataka, a ne službena serija DZS-a. Razine prije 2020. treba čitati kao procjenu na razini današnje metodologije.</t>
  </si>
  <si>
    <t>•  Rast prosječne realne plaće nije isto što i rast kupovne moći svakog pojedinog zaposlenog: prosjek mijenja i struktura zaposlenosti (npr. udio visoko i nisko plaćenih djelatnosti).</t>
  </si>
  <si>
    <t>10. Kontrola rezultata</t>
  </si>
  <si>
    <t>Izračunate realne stope usporedive su s objavljenim DZS-ovim realnim indeksima: 2020. izračun +2,6%, DZS +2,6%; 2016. izračun +2,8% (na usporedivoj JOPPD osnovi). Prosjeci mjesečnih JOPPD podataka iz HNB tablice J4 odgovaraju godišnjim prosjecima DZS-a (razlika do 1 €, zbog ponderiranja brojem zaposlenih).</t>
  </si>
  <si>
    <t>•  Nominalna plaća po povijesnom tečaju 1994. (182 €), 2025. (1.449 €), rast 8,0 puta i 6,9% godišnje: Realne_plaće, stupac H i sažeti pokazatelji 1994.–2025.</t>
  </si>
  <si>
    <t>•  Realna plaća 1994. (417 €), rast 3,5 puta i 4,1% godišnje; razina cijena 2,39 puta: Realne_plaće, stupac D i sažeti pokazatelji 1994.–2025.</t>
  </si>
  <si>
    <t>•  Realni rast 2000.–2025. (sa 838 € na 1.449 €, 1,73 puta, 2,2% godišnje): Realne_plaće, sažeti pokazatelji 2000.–2025.</t>
  </si>
  <si>
    <t>•  Petogodišnje promjene na grafikonima (npr. 1994.–1999.: +217 €, +119% nominalno; +382 €, +92% realno): Realne_plaće, tablica „Oznake na grafikonima“.</t>
  </si>
  <si>
    <t>•  Realni pad 2022. (−3,1%): Realne_plaće, stupac G.</t>
  </si>
  <si>
    <t>•  Prosječna inflacija 1995.–2025. (2,9%), medijan (2,6%), 4 godine s inflacijom od 5% ili više, 18 godina do 3%, deflacija 2014.–2016.: Inflacija.</t>
  </si>
  <si>
    <t>•  Usporedbe s 1990. (indeksi realne plaće i plaće u DEM) potječu iz Tablice 5 rada Nestić, Lovrinčević i Mikulić (2001.) i nisu dio ove datoteke.</t>
  </si>
  <si>
    <t>Parametri</t>
  </si>
  <si>
    <t>Ručno uneseni ulazni podaci (plavo). Svi izračuni u ostalim listovima pozivaju se na ove ćelije.</t>
  </si>
  <si>
    <t>Parametar</t>
  </si>
  <si>
    <t>Vrijednost</t>
  </si>
  <si>
    <t>Jedinica</t>
  </si>
  <si>
    <t>Izvor</t>
  </si>
  <si>
    <t>Fiksni tečaj konverzije</t>
  </si>
  <si>
    <t>kn/€</t>
  </si>
  <si>
    <t>Uredba o objavi fiksnog tečaja konverzije (NN 85/2022); službeni tečaj uvođenja eura</t>
  </si>
  <si>
    <t>Indeks neto plaće I.–XII. 2020. / I.–XII. 2019. (usporedivo, nova metodologija)</t>
  </si>
  <si>
    <t>indeks</t>
  </si>
  <si>
    <t>DZS, Priopćenje 9.1.1/12. (19. 2. 2021.), tablica 1 — https://web.dzs.hr/Hrv_Eng/publication/2020/09-01-01_12_2020.htm</t>
  </si>
  <si>
    <t>Prosječna godišnja stopa inflacije 1998. (cijene na malo)</t>
  </si>
  <si>
    <t>%</t>
  </si>
  <si>
    <t>HNB, Bilten br. 102 (ožujak 2005.), Ekonomski indikatori — https://www.hnb.hr/documents/20182/122551/hbilt102.pdf</t>
  </si>
  <si>
    <t>Prosječna godišnja stopa inflacije 1999. (potrošačke cijene)</t>
  </si>
  <si>
    <t>HNB, Bilten br. 102 (ožujak 2005.), Ekonomski indikatori</t>
  </si>
  <si>
    <t>Prosječna neto plaća I.–VII. 2026.</t>
  </si>
  <si>
    <t>€</t>
  </si>
  <si>
    <t>DZS, Priopćenje RAD-2026-1-1/7 (22. 9. 2026.) — https://podaci.dzs.hr/2026/hr/121009</t>
  </si>
  <si>
    <t>Neopozivi tečaj konverzije njemačke marke u euro</t>
  </si>
  <si>
    <t>DEM/€</t>
  </si>
  <si>
    <t>Uredba Vijeća (EZ) br. 2866/98 (31. 12. 1998.); koristi se za preračun DEM tečaja u sintetički euro za 1994.–1998.</t>
  </si>
  <si>
    <t>Plaće — izvorno objavljeni podaci DZS-a</t>
  </si>
  <si>
    <t>Prosječna mjesečna isplaćena neto plaća po zaposlenome u pravnim osobama. Plavo = preuzeto iz izvora; crno = formula.</t>
  </si>
  <si>
    <t>Godina</t>
  </si>
  <si>
    <t>RAD1-G
neto, kn</t>
  </si>
  <si>
    <t>RAD1-G
neto, €</t>
  </si>
  <si>
    <t>JOPPD
neto, kn</t>
  </si>
  <si>
    <t>JOPPD
neto, €</t>
  </si>
  <si>
    <t>RAD1-G: DZS, Zaposlenost i plaće – pregled po županijama, tablica 9.4.1 (godišnje istraživanje)</t>
  </si>
  <si>
    <t>RAD1-G: DZS, Zaposlenost i plaće – pregled po županijama, tablica 9.4.1 (godišnje istraživanje); JOPPD: DZS, Plaće, tablica 9.3.1 (Ø godine)</t>
  </si>
  <si>
    <t>JOPPD: DZS, tablica 9.3.1 / 9.4.1 (Ø godine, €)</t>
  </si>
  <si>
    <t>JOPPD: DZS, RAD-2026-1-1/7, prosjek I.–VII. 2026.</t>
  </si>
  <si>
    <t>Napomena: RAD1-G je godišnje istraživanje (zaposleni koji su radili svih 12 mjeseci prethodne godine; od 2004. uključeni zaposleni u policiji i obrani). JOPPD su administrativni podaci iz obrazaca Porezne uprave; od 2020. broj zaposlenih preračunava se na ekvivalent punoga radnog vremena i uključuju se zaposleni s manje od 80 plaćenih sati.</t>
  </si>
  <si>
    <t>Analitički povezana serija nominalnih neto plaća</t>
  </si>
  <si>
    <t>Sve godine izražene na razini današnje metodologije DZS-a (JOPPD, od 2020.). Povezivanje omjerom u preklapajućim godinama.</t>
  </si>
  <si>
    <t>Koeficijent povezivanja</t>
  </si>
  <si>
    <t>k(2015): JOPPD 2015. / RAD1-G 2015.</t>
  </si>
  <si>
    <t>k(2020): usporediva 2019. / objavljena 2019. = (JOPPD 2020. / indeks 2020./2019.) / JOPPD 2019.</t>
  </si>
  <si>
    <t>Usporediva neto plaća 2019. prema metodologiji iz 2020. (kn)</t>
  </si>
  <si>
    <t>Osnovni izvor</t>
  </si>
  <si>
    <t>Izvorno objavljeno, € (fiksni tečaj)</t>
  </si>
  <si>
    <t>Faktor povezivanja</t>
  </si>
  <si>
    <t>Povezana serija, € (fiksni tečaj)</t>
  </si>
  <si>
    <t>Odstupanje od izvorno objavljenog</t>
  </si>
  <si>
    <t>Nominalna stopa rasta</t>
  </si>
  <si>
    <t>Povezana serija, kn</t>
  </si>
  <si>
    <t>Prosječni tečaj HRK/€ (povijesni)</t>
  </si>
  <si>
    <t>Povezana serija, € (povijesni tečaj)</t>
  </si>
  <si>
    <t>Nominalna stopa rasta (povijesni tečaj, €)</t>
  </si>
  <si>
    <t>RAD1-G</t>
  </si>
  <si>
    <t>JOPPD (stara metodologija)</t>
  </si>
  <si>
    <t>JOPPD</t>
  </si>
  <si>
    <t>JOPPD, prosjek I.–VII.</t>
  </si>
  <si>
    <t>Stupci H–K: povezana serija u kunama preračunata u eure po prosječnom godišnjem tečaju HNB-a (do 1998. tečaj njemačke marke × 1,95583, od 1999. tečaj eura). Od 2023. plaće se objavljuju u eurima. Realne plaće (list Realne_plaće) računaju se iz kunskih iznosa deflacioniranih domaćim indeksom cijena, pa za njih vrijedi fiksni tečaj konverzije (stupac E).</t>
  </si>
  <si>
    <t>Prosječni godišnji tečajevi kune (HNB)</t>
  </si>
  <si>
    <t>Godišnji prosjeci srednjih deviznih tečajeva HNB-a, kuna za 1 jedinicu valute. Izvor: HNB, tablica G10a. Plavo = preuzeto iz izvora; crno = formula.</t>
  </si>
  <si>
    <t>DEM/HRK (HNB)</t>
  </si>
  <si>
    <t>ECU-EUR/HRK (HNB)</t>
  </si>
  <si>
    <t>Sintetički euro: DEM × 1,95583</t>
  </si>
  <si>
    <t>EUR/HRK (HNB, od 1999.)</t>
  </si>
  <si>
    <t>Korišteni tečaj HRK/€</t>
  </si>
  <si>
    <t>Tečaj iz dostavljene datoteke (DEM/HRK)</t>
  </si>
  <si>
    <t>Razlika prema HNB-u (DEM)</t>
  </si>
  <si>
    <t>Napomena</t>
  </si>
  <si>
    <t>Prosjek cijele 1994.; za razdoblje do 30. 5. 1994. HNB tečaj hrvatskog dinara preračunat je u kune (1 kn = 1.000 HRD).</t>
  </si>
  <si>
    <t>Euro još ne postoji: koristi se tečaj DEM preračunat po neopozivom tečaju 1,95583 DEM/€ (ECU je naveden samo radi usporedbe).</t>
  </si>
  <si>
    <t>Od 1999. službeni tečaj eura.</t>
  </si>
  <si>
    <t>Za 2002.+ dostavljena serija DEM izvedena je iz tečaja eura; usporedba preko 1,95583.</t>
  </si>
  <si>
    <t>Izvor: HNB, Tablica G10a „Godišnji i mjesečni prosjeci srednjih deviznih tečajeva HNB-a“ (arhiva ESA 2010 do 31. 12. 2022.), https://www.hnb.hr/statistika/statisticki-podaci/arhiva/esa-2010-do-31-12-2022. Kontrola: prosjeci dnevnih tečajnih lista HNB-a (api.hnb.hr) razlikuju se od objavljenih godišnjih prosjeka najviše za oko 0,03%.</t>
  </si>
  <si>
    <t>Stupac G: tečaj iz datoteke „Duge_serije_final.xlsx“ (izvorno izražen za 100 DEM, ovdje podijeljen sa 100). Odstupanja od službenih HNB prosjeka kreću se do oko ±0,3%.</t>
  </si>
  <si>
    <t>Indeksi cijena — mjesečne razine</t>
  </si>
  <si>
    <t>1993.–1997.: indeks cijena na malo (2010.=100), HNB tablica J1 (arhiva, izvor DZS). Od 12/1998.: indeks potrošačkih cijena (2025.=100), HNB tablica J1 (izvor DZS).</t>
  </si>
  <si>
    <t>Mjera</t>
  </si>
  <si>
    <t>I.</t>
  </si>
  <si>
    <t>II.</t>
  </si>
  <si>
    <t>III.</t>
  </si>
  <si>
    <t>IV.</t>
  </si>
  <si>
    <t>V.</t>
  </si>
  <si>
    <t>VI.</t>
  </si>
  <si>
    <t>VII.</t>
  </si>
  <si>
    <t>VIII.</t>
  </si>
  <si>
    <t>IX.</t>
  </si>
  <si>
    <t>X.</t>
  </si>
  <si>
    <t>XI.</t>
  </si>
  <si>
    <t>XII.</t>
  </si>
  <si>
    <t>Prosjek godine</t>
  </si>
  <si>
    <t>Broj mjeseci u prosjeku</t>
  </si>
  <si>
    <t>cijene na malo (2010=100)</t>
  </si>
  <si>
    <t>IPC (2025=100)</t>
  </si>
  <si>
    <t>Za 2026. prosjek obuhvaća siječanj–srpanj (isto razdoblje kao podatak o plaći); kolovoz 2026. prikazan je, ali nije uključen.</t>
  </si>
  <si>
    <t>Prosinac 1998. je prvi objavljeni mjesec IPC-a u HNB tablici J1; zato se za 1998. i 1999. koriste objavljene prosječne godišnje stope (list Parametri).</t>
  </si>
  <si>
    <t>Deflator — prosječne godišnje stope inflacije i razina cijena</t>
  </si>
  <si>
    <t>Razina cijena lančano povezana; indeks preračunat tako da je prosjek 2025. = 100.</t>
  </si>
  <si>
    <t>Prosjek indeksa (mjesečne razine)</t>
  </si>
  <si>
    <t>Prosječna godišnja stopa inflacije</t>
  </si>
  <si>
    <t>Razina cijena (1994. = 1)</t>
  </si>
  <si>
    <t>Indeks cijena (2025. = 100)</t>
  </si>
  <si>
    <t>Način izračuna stope</t>
  </si>
  <si>
    <t>cijene na malo</t>
  </si>
  <si>
    <t>bazna godina</t>
  </si>
  <si>
    <t>omjer godišnjih prosjeka mjesečnih razina cijena na malo</t>
  </si>
  <si>
    <t>objavljena stopa, HNB Bilten 102 (cijene na malo)</t>
  </si>
  <si>
    <t>IPC</t>
  </si>
  <si>
    <t>objavljena stopa, HNB Bilten 102 (IPC)</t>
  </si>
  <si>
    <t>omjer godišnjih prosjeka mjesečnih razina IPC-a</t>
  </si>
  <si>
    <t>prosjek I.–VII. 2026. prema prosjeku cijele 2025. (nije međugodišnja stopa)</t>
  </si>
  <si>
    <t>Nominalne i realne neto plaće (povezana serija)</t>
  </si>
  <si>
    <t>Realna plaća = nominalna plaća × 100 / indeks cijena (2025. = 100), tj. u cijenama iz 2025.</t>
  </si>
  <si>
    <t>Nominalna neto plaća, € (fiksni tečaj, za izračun realne plaće)</t>
  </si>
  <si>
    <t>Indeks cijena (2025.=100)</t>
  </si>
  <si>
    <t>Realna neto plaća, € (cijene 2025.)</t>
  </si>
  <si>
    <t>Nominalna stopa rasta (u kunama)</t>
  </si>
  <si>
    <t>Inflacija</t>
  </si>
  <si>
    <t>Realna stopa rasta</t>
  </si>
  <si>
    <t>Nominalna neto plaća, € (povijesni tečaj)</t>
  </si>
  <si>
    <t>Nominalna stopa rasta (povijesni tečaj)</t>
  </si>
  <si>
    <t>2026.*</t>
  </si>
  <si>
    <t>* 2026.: prosjek siječanj–srpanj; stope za 2026. uspoređuju I.–VII. 2026. s prosjekom cijele 2025. (DZS za I.–VII. 2026./I.–VII. 2025.: nominalno +7,7%, realno +3,1%).</t>
  </si>
  <si>
    <t>Sažeti pokazatelji 1994.–2025.</t>
  </si>
  <si>
    <t>Nominalna plaća (povijesni tečaj) porasla je (puta)</t>
  </si>
  <si>
    <t>Prosječna godišnja nominalna stopa rasta (povijesni tečaj)</t>
  </si>
  <si>
    <t>Razina cijena porasla je (puta)</t>
  </si>
  <si>
    <t>Realna plaća porasla je (puta)</t>
  </si>
  <si>
    <t>Prosječna godišnja realna stopa rasta</t>
  </si>
  <si>
    <t>Oznake na grafikonima (petogodišnja razdoblja)</t>
  </si>
  <si>
    <t>Od</t>
  </si>
  <si>
    <t>Do</t>
  </si>
  <si>
    <t>Nominalno od, € (povijesni tečaj)</t>
  </si>
  <si>
    <t>Nominalno do, € (povijesni tečaj)</t>
  </si>
  <si>
    <t>Razlika, €</t>
  </si>
  <si>
    <t>Promjena</t>
  </si>
  <si>
    <t>Realno od, €</t>
  </si>
  <si>
    <t>Realno do, €</t>
  </si>
  <si>
    <t>Razlike u eurima računaju se iz prikazanih (zaokruženih) iznosa, a postotne promjene iz nezaokruženih podataka.</t>
  </si>
  <si>
    <t>Sažeti pokazatelji 2000.–2025. (razdoblje nakon povratka na razinu iz 1990.)</t>
  </si>
  <si>
    <t>Godišnja inflacija 1995.–2025. (podloga za grafikon inflacije)</t>
  </si>
  <si>
    <t>Prosječne godišnje stope promjene cijena iz lista Deflator: 1995.–1998. cijene na malo, od 1999. indeks potrošačkih cijena.</t>
  </si>
  <si>
    <t>5% ili više</t>
  </si>
  <si>
    <t>Do 3%</t>
  </si>
  <si>
    <t>Deflacija</t>
  </si>
  <si>
    <t>Sažeti pokazatelji 1995.–2025.</t>
  </si>
  <si>
    <t>Prosječna godišnja inflacija (aritmetička sredina)</t>
  </si>
  <si>
    <t>Medijan</t>
  </si>
  <si>
    <t>Prosječna godišnja inflacija (geometrijska sredina)</t>
  </si>
  <si>
    <t>Broj godina s inflacijom od 5% ili više</t>
  </si>
  <si>
    <t>Broj godina s inflacijom do 3%</t>
  </si>
  <si>
    <t>Broj godina s deflacijom</t>
  </si>
  <si>
    <t>Najviša stopa</t>
  </si>
  <si>
    <t>Najniža stopa</t>
  </si>
  <si>
    <t>Broj godina</t>
  </si>
  <si>
    <t>Na grafikonu je prikazana aritmetička sredina godišnjih stopa (2,9%); geometrijska sredina, koja odgovara ukupnom rastu razine cijena 1994.–2025. (2,39 puta), iznosi 2,85%.</t>
  </si>
  <si>
    <t>Opis podataka, izvora i postupka izračuna. Obrada: I. Brkljača. Stanje podataka: listopad 2026. Verzija 2: nominalne plaće preračunate po povijesnim tečajevima HNB-a.</t>
  </si>
  <si>
    <t>11. Gdje se nalaze brojevi iz članka i grafikona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</si>
</sst>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00"/>
    <numFmt numFmtId="165" formatCode="0.0"/>
    <numFmt numFmtId="166" formatCode="0.0%"/>
    <numFmt numFmtId="167" formatCode="0.00000"/>
    <numFmt numFmtId="168" formatCode="#,##0.0"/>
    <numFmt numFmtId="169" formatCode="0.000000"/>
    <numFmt numFmtId="170" formatCode="0.000"/>
  </numFmts>
  <fonts count="10" x14ac:knownFonts="1">
    <font>
      <sz val="11"/>
      <color theme="1"/>
      <name val="Calibri"/>
      <family val="2"/>
      <charset val="1"/>
    </font>
    <font>
      <b/>
      <sz val="16"/>
      <name val="Arial"/>
      <charset val="1"/>
    </font>
    <font>
      <i/>
      <sz val="10"/>
      <color rgb="FF555555"/>
      <name val="Arial"/>
      <charset val="1"/>
    </font>
    <font>
      <b/>
      <sz val="11"/>
      <color rgb="FF1F5C8B"/>
      <name val="Arial"/>
      <charset val="1"/>
    </font>
    <font>
      <sz val="10"/>
      <name val="Arial"/>
      <charset val="1"/>
    </font>
    <font>
      <b/>
      <sz val="14"/>
      <name val="Arial"/>
      <charset val="1"/>
    </font>
    <font>
      <b/>
      <sz val="10"/>
      <color rgb="FFFFFFFF"/>
      <name val="Arial"/>
      <charset val="1"/>
    </font>
    <font>
      <sz val="10"/>
      <color rgb="FF0000FF"/>
      <name val="Arial"/>
      <charset val="1"/>
    </font>
    <font>
      <b/>
      <sz val="10"/>
      <name val="Arial"/>
      <charset val="1"/>
    </font>
    <font>
      <sz val="10"/>
      <color rgb="FF00800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EFECE7"/>
        <bgColor rgb="FFFFF2CC"/>
      </patternFill>
    </fill>
    <fill>
      <patternFill patternType="solid">
        <fgColor rgb="FF1F5C8B"/>
        <bgColor rgb="FF008080"/>
      </patternFill>
    </fill>
    <fill>
      <patternFill patternType="solid">
        <fgColor rgb="FFFFF2CC"/>
        <bgColor rgb="FFEFE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4" fillId="0" borderId="0" xfId="0" applyFont="1"/>
    <xf numFmtId="0" fontId="4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2" borderId="0" xfId="0" applyFill="1"/>
    <xf numFmtId="0" fontId="3" fillId="2" borderId="0" xfId="0" applyFont="1" applyFill="1"/>
    <xf numFmtId="0" fontId="4" fillId="0" borderId="0" xfId="0" applyFont="1" applyAlignment="1">
      <alignment vertical="top" wrapText="1"/>
    </xf>
    <xf numFmtId="0" fontId="5" fillId="0" borderId="0" xfId="0" applyFont="1"/>
    <xf numFmtId="0" fontId="2" fillId="0" borderId="0" xfId="0" applyFont="1"/>
    <xf numFmtId="0" fontId="6" fillId="3" borderId="0" xfId="0" applyFont="1" applyFill="1" applyAlignment="1">
      <alignment horizontal="center" vertical="center" wrapText="1"/>
    </xf>
    <xf numFmtId="164" fontId="7" fillId="4" borderId="0" xfId="0" applyNumberFormat="1" applyFont="1" applyFill="1"/>
    <xf numFmtId="0" fontId="4" fillId="0" borderId="0" xfId="0" applyFont="1"/>
    <xf numFmtId="165" fontId="7" fillId="4" borderId="0" xfId="0" applyNumberFormat="1" applyFont="1" applyFill="1"/>
    <xf numFmtId="166" fontId="7" fillId="4" borderId="0" xfId="0" applyNumberFormat="1" applyFont="1" applyFill="1"/>
    <xf numFmtId="3" fontId="7" fillId="4" borderId="0" xfId="0" applyNumberFormat="1" applyFont="1" applyFill="1"/>
    <xf numFmtId="167" fontId="7" fillId="4" borderId="0" xfId="0" applyNumberFormat="1" applyFont="1" applyFill="1"/>
    <xf numFmtId="0" fontId="8" fillId="0" borderId="0" xfId="0" applyFont="1"/>
    <xf numFmtId="3" fontId="7" fillId="0" borderId="0" xfId="0" applyNumberFormat="1" applyFont="1"/>
    <xf numFmtId="168" fontId="4" fillId="0" borderId="0" xfId="0" applyNumberFormat="1" applyFont="1"/>
    <xf numFmtId="3" fontId="0" fillId="0" borderId="0" xfId="0" applyNumberFormat="1"/>
    <xf numFmtId="168" fontId="0" fillId="0" borderId="0" xfId="0" applyNumberFormat="1"/>
    <xf numFmtId="168" fontId="7" fillId="0" borderId="0" xfId="0" applyNumberFormat="1" applyFont="1"/>
    <xf numFmtId="168" fontId="9" fillId="0" borderId="0" xfId="0" applyNumberFormat="1" applyFont="1"/>
    <xf numFmtId="167" fontId="4" fillId="4" borderId="0" xfId="0" applyNumberFormat="1" applyFont="1" applyFill="1"/>
    <xf numFmtId="167" fontId="4" fillId="0" borderId="0" xfId="0" applyNumberFormat="1" applyFont="1"/>
    <xf numFmtId="166" fontId="4" fillId="0" borderId="0" xfId="0" applyNumberFormat="1" applyFont="1"/>
    <xf numFmtId="164" fontId="9" fillId="0" borderId="0" xfId="0" applyNumberFormat="1" applyFont="1"/>
    <xf numFmtId="166" fontId="0" fillId="0" borderId="0" xfId="0" applyNumberFormat="1"/>
    <xf numFmtId="164" fontId="0" fillId="0" borderId="0" xfId="0" applyNumberFormat="1"/>
    <xf numFmtId="169" fontId="7" fillId="0" borderId="0" xfId="0" applyNumberFormat="1" applyFont="1"/>
    <xf numFmtId="169" fontId="4" fillId="0" borderId="0" xfId="0" applyNumberFormat="1" applyFont="1"/>
    <xf numFmtId="164" fontId="8" fillId="4" borderId="0" xfId="0" applyNumberFormat="1" applyFont="1" applyFill="1"/>
    <xf numFmtId="10" fontId="4" fillId="0" borderId="0" xfId="0" applyNumberFormat="1" applyFont="1"/>
    <xf numFmtId="165" fontId="7" fillId="0" borderId="0" xfId="0" applyNumberFormat="1" applyFont="1"/>
    <xf numFmtId="170" fontId="4" fillId="0" borderId="0" xfId="0" applyNumberFormat="1" applyFont="1"/>
    <xf numFmtId="170" fontId="9" fillId="0" borderId="0" xfId="0" applyNumberFormat="1" applyFont="1"/>
    <xf numFmtId="166" fontId="9" fillId="0" borderId="0" xfId="0" applyNumberFormat="1" applyFont="1"/>
    <xf numFmtId="2" fontId="8" fillId="4" borderId="0" xfId="0" applyNumberFormat="1" applyFont="1" applyFill="1"/>
    <xf numFmtId="10" fontId="8" fillId="4" borderId="0" xfId="0" applyNumberFormat="1" applyFont="1" applyFill="1"/>
    <xf numFmtId="3" fontId="4" fillId="0" borderId="0" xfId="0" applyNumberFormat="1" applyFont="1"/>
    <xf numFmtId="9" fontId="4" fillId="0" borderId="0" xfId="0" applyNumberFormat="1" applyFont="1"/>
    <xf numFmtId="0" fontId="9" fillId="0" borderId="0" xfId="0" applyFont="1"/>
    <xf numFmtId="0" fontId="4" fillId="0" borderId="0" xfId="0" applyFont="1" applyAlignment="1">
      <alignment horizontal="center"/>
    </xf>
    <xf numFmtId="1" fontId="8" fillId="4" borderId="0" xfId="0" applyNumberFormat="1" applyFont="1" applyFill="1"/>
    <xf numFmtId="166" fontId="8" fillId="4" borderId="0" xfId="0" applyNumberFormat="1" applyFont="1" applyFill="1"/>
  </cellXfs>
  <cellStyles count="1">
    <cellStyle name="Normalno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EFECE7"/>
      <rgbColor rgb="FF660066"/>
      <rgbColor rgb="FFFF8080"/>
      <rgbColor rgb="FF1F5C8B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82"/>
  <sheetViews>
    <sheetView showGridLines="0" tabSelected="1" zoomScaleNormal="100" workbookViewId="0">
      <selection activeCell="N72" sqref="N72"/>
    </sheetView>
  </sheetViews>
  <sheetFormatPr defaultColWidth="8.7109375" defaultRowHeight="15" x14ac:dyDescent="0.25"/>
  <cols>
    <col min="1" max="1" width="4" customWidth="1"/>
    <col min="2" max="2" width="120" customWidth="1"/>
  </cols>
  <sheetData>
    <row r="1" spans="1:2" ht="25.5" customHeight="1" x14ac:dyDescent="0.25">
      <c r="B1" s="3" t="s">
        <v>0</v>
      </c>
    </row>
    <row r="2" spans="1:2" ht="27" customHeight="1" x14ac:dyDescent="0.25">
      <c r="B2" s="4" t="s">
        <v>222</v>
      </c>
    </row>
    <row r="4" spans="1:2" ht="19.5" customHeight="1" x14ac:dyDescent="0.25">
      <c r="A4" s="5"/>
      <c r="B4" s="6" t="s">
        <v>1</v>
      </c>
    </row>
    <row r="5" spans="1:2" ht="54" customHeight="1" x14ac:dyDescent="0.25">
      <c r="B5" s="7" t="s">
        <v>2</v>
      </c>
    </row>
    <row r="6" spans="1:2" ht="40.5" customHeight="1" x14ac:dyDescent="0.25">
      <c r="B6" s="7" t="s">
        <v>3</v>
      </c>
    </row>
    <row r="8" spans="1:2" ht="19.5" customHeight="1" x14ac:dyDescent="0.25">
      <c r="A8" s="5"/>
      <c r="B8" s="6" t="s">
        <v>4</v>
      </c>
    </row>
    <row r="9" spans="1:2" ht="13.5" customHeight="1" x14ac:dyDescent="0.25">
      <c r="B9" s="7" t="s">
        <v>5</v>
      </c>
    </row>
    <row r="10" spans="1:2" ht="27" customHeight="1" x14ac:dyDescent="0.25">
      <c r="B10" s="7" t="s">
        <v>6</v>
      </c>
    </row>
    <row r="11" spans="1:2" ht="27" customHeight="1" x14ac:dyDescent="0.25">
      <c r="B11" s="7" t="s">
        <v>7</v>
      </c>
    </row>
    <row r="12" spans="1:2" ht="27" customHeight="1" x14ac:dyDescent="0.25">
      <c r="B12" s="7" t="s">
        <v>8</v>
      </c>
    </row>
    <row r="13" spans="1:2" ht="27" customHeight="1" x14ac:dyDescent="0.25">
      <c r="B13" s="7" t="s">
        <v>9</v>
      </c>
    </row>
    <row r="14" spans="1:2" ht="27" customHeight="1" x14ac:dyDescent="0.25">
      <c r="B14" s="7" t="s">
        <v>10</v>
      </c>
    </row>
    <row r="15" spans="1:2" ht="13.5" customHeight="1" x14ac:dyDescent="0.25">
      <c r="B15" s="7" t="s">
        <v>11</v>
      </c>
    </row>
    <row r="16" spans="1:2" ht="27" customHeight="1" x14ac:dyDescent="0.25">
      <c r="B16" s="7" t="s">
        <v>12</v>
      </c>
    </row>
    <row r="17" spans="1:2" ht="27" customHeight="1" x14ac:dyDescent="0.25">
      <c r="B17" s="7" t="s">
        <v>13</v>
      </c>
    </row>
    <row r="19" spans="1:2" ht="19.5" customHeight="1" x14ac:dyDescent="0.25">
      <c r="A19" s="5"/>
      <c r="B19" s="6" t="s">
        <v>14</v>
      </c>
    </row>
    <row r="20" spans="1:2" ht="27" customHeight="1" x14ac:dyDescent="0.25">
      <c r="B20" s="7" t="s">
        <v>15</v>
      </c>
    </row>
    <row r="21" spans="1:2" ht="27" customHeight="1" x14ac:dyDescent="0.25">
      <c r="B21" s="7" t="s">
        <v>16</v>
      </c>
    </row>
    <row r="22" spans="1:2" ht="27" customHeight="1" x14ac:dyDescent="0.25">
      <c r="B22" s="7" t="s">
        <v>17</v>
      </c>
    </row>
    <row r="23" spans="1:2" ht="27" customHeight="1" x14ac:dyDescent="0.25">
      <c r="B23" s="7" t="s">
        <v>18</v>
      </c>
    </row>
    <row r="24" spans="1:2" ht="27" customHeight="1" x14ac:dyDescent="0.25">
      <c r="B24" s="7" t="s">
        <v>19</v>
      </c>
    </row>
    <row r="25" spans="1:2" ht="27" customHeight="1" x14ac:dyDescent="0.25">
      <c r="B25" s="7" t="s">
        <v>20</v>
      </c>
    </row>
    <row r="26" spans="1:2" ht="27" customHeight="1" x14ac:dyDescent="0.25">
      <c r="B26" s="7" t="s">
        <v>21</v>
      </c>
    </row>
    <row r="27" spans="1:2" ht="13.5" customHeight="1" x14ac:dyDescent="0.25">
      <c r="B27" s="7" t="s">
        <v>22</v>
      </c>
    </row>
    <row r="28" spans="1:2" ht="27" customHeight="1" x14ac:dyDescent="0.25">
      <c r="B28" s="7" t="s">
        <v>23</v>
      </c>
    </row>
    <row r="29" spans="1:2" ht="13.5" customHeight="1" x14ac:dyDescent="0.25">
      <c r="B29" s="7" t="s">
        <v>24</v>
      </c>
    </row>
    <row r="31" spans="1:2" ht="19.5" customHeight="1" x14ac:dyDescent="0.25">
      <c r="A31" s="5"/>
      <c r="B31" s="6" t="s">
        <v>25</v>
      </c>
    </row>
    <row r="32" spans="1:2" ht="54" customHeight="1" x14ac:dyDescent="0.25">
      <c r="B32" s="7" t="s">
        <v>26</v>
      </c>
    </row>
    <row r="33" spans="1:2" ht="27" customHeight="1" x14ac:dyDescent="0.25">
      <c r="B33" s="7" t="s">
        <v>27</v>
      </c>
    </row>
    <row r="35" spans="1:2" ht="19.5" customHeight="1" x14ac:dyDescent="0.25">
      <c r="A35" s="5"/>
      <c r="B35" s="6" t="s">
        <v>28</v>
      </c>
    </row>
    <row r="36" spans="1:2" ht="27" customHeight="1" x14ac:dyDescent="0.25">
      <c r="B36" s="7" t="s">
        <v>29</v>
      </c>
    </row>
    <row r="37" spans="1:2" ht="40.5" customHeight="1" x14ac:dyDescent="0.25">
      <c r="B37" s="7" t="s">
        <v>30</v>
      </c>
    </row>
    <row r="38" spans="1:2" ht="27" customHeight="1" x14ac:dyDescent="0.25">
      <c r="B38" s="7" t="s">
        <v>31</v>
      </c>
    </row>
    <row r="39" spans="1:2" ht="27" customHeight="1" x14ac:dyDescent="0.25">
      <c r="B39" s="7" t="s">
        <v>32</v>
      </c>
    </row>
    <row r="40" spans="1:2" ht="54" customHeight="1" x14ac:dyDescent="0.25">
      <c r="B40" s="7" t="s">
        <v>33</v>
      </c>
    </row>
    <row r="41" spans="1:2" ht="54" customHeight="1" x14ac:dyDescent="0.25">
      <c r="B41" s="7" t="s">
        <v>34</v>
      </c>
    </row>
    <row r="42" spans="1:2" ht="13.5" customHeight="1" x14ac:dyDescent="0.25">
      <c r="B42" s="7" t="s">
        <v>35</v>
      </c>
    </row>
    <row r="43" spans="1:2" ht="27" customHeight="1" x14ac:dyDescent="0.25">
      <c r="B43" s="7" t="s">
        <v>36</v>
      </c>
    </row>
    <row r="44" spans="1:2" ht="27" customHeight="1" x14ac:dyDescent="0.25">
      <c r="B44" s="7" t="s">
        <v>37</v>
      </c>
    </row>
    <row r="45" spans="1:2" ht="54" customHeight="1" x14ac:dyDescent="0.25">
      <c r="B45" s="7" t="s">
        <v>38</v>
      </c>
    </row>
    <row r="47" spans="1:2" ht="19.5" customHeight="1" x14ac:dyDescent="0.25">
      <c r="A47" s="5"/>
      <c r="B47" s="6" t="s">
        <v>39</v>
      </c>
    </row>
    <row r="48" spans="1:2" ht="13.5" customHeight="1" x14ac:dyDescent="0.25">
      <c r="B48" s="7" t="s">
        <v>40</v>
      </c>
    </row>
    <row r="49" spans="1:2" ht="54" customHeight="1" x14ac:dyDescent="0.25">
      <c r="B49" s="7" t="s">
        <v>41</v>
      </c>
    </row>
    <row r="50" spans="1:2" ht="40.5" customHeight="1" x14ac:dyDescent="0.25">
      <c r="B50" s="7" t="s">
        <v>42</v>
      </c>
    </row>
    <row r="51" spans="1:2" ht="54" customHeight="1" x14ac:dyDescent="0.25">
      <c r="B51" s="7" t="s">
        <v>43</v>
      </c>
    </row>
    <row r="53" spans="1:2" ht="19.5" customHeight="1" x14ac:dyDescent="0.25">
      <c r="A53" s="5"/>
      <c r="B53" s="6" t="s">
        <v>44</v>
      </c>
    </row>
    <row r="54" spans="1:2" ht="40.5" customHeight="1" x14ac:dyDescent="0.25">
      <c r="B54" s="7" t="s">
        <v>45</v>
      </c>
    </row>
    <row r="55" spans="1:2" ht="27" customHeight="1" x14ac:dyDescent="0.25">
      <c r="B55" s="7" t="s">
        <v>46</v>
      </c>
    </row>
    <row r="56" spans="1:2" ht="27" customHeight="1" x14ac:dyDescent="0.25">
      <c r="B56" s="7" t="s">
        <v>47</v>
      </c>
    </row>
    <row r="57" spans="1:2" ht="13.5" customHeight="1" x14ac:dyDescent="0.25">
      <c r="B57" s="7" t="s">
        <v>48</v>
      </c>
    </row>
    <row r="58" spans="1:2" ht="13.5" customHeight="1" x14ac:dyDescent="0.25">
      <c r="B58" s="7" t="s">
        <v>49</v>
      </c>
    </row>
    <row r="59" spans="1:2" ht="67.5" customHeight="1" x14ac:dyDescent="0.25">
      <c r="B59" s="7" t="s">
        <v>50</v>
      </c>
    </row>
    <row r="61" spans="1:2" ht="19.5" customHeight="1" x14ac:dyDescent="0.25">
      <c r="A61" s="5"/>
      <c r="B61" s="6" t="s">
        <v>51</v>
      </c>
    </row>
    <row r="62" spans="1:2" ht="27" customHeight="1" x14ac:dyDescent="0.25">
      <c r="B62" s="7" t="s">
        <v>52</v>
      </c>
    </row>
    <row r="63" spans="1:2" ht="27" customHeight="1" x14ac:dyDescent="0.25">
      <c r="B63" s="7" t="s">
        <v>53</v>
      </c>
    </row>
    <row r="64" spans="1:2" ht="27" customHeight="1" x14ac:dyDescent="0.25">
      <c r="B64" s="7" t="s">
        <v>54</v>
      </c>
    </row>
    <row r="66" spans="1:2" ht="19.5" customHeight="1" x14ac:dyDescent="0.25">
      <c r="A66" s="5"/>
      <c r="B66" s="6" t="s">
        <v>55</v>
      </c>
    </row>
    <row r="67" spans="1:2" ht="54" customHeight="1" x14ac:dyDescent="0.25">
      <c r="B67" s="7" t="s">
        <v>56</v>
      </c>
    </row>
    <row r="68" spans="1:2" ht="27" customHeight="1" x14ac:dyDescent="0.25">
      <c r="B68" s="7" t="s">
        <v>57</v>
      </c>
    </row>
    <row r="69" spans="1:2" ht="27" customHeight="1" x14ac:dyDescent="0.25">
      <c r="B69" s="7" t="s">
        <v>58</v>
      </c>
    </row>
    <row r="70" spans="1:2" ht="27" customHeight="1" x14ac:dyDescent="0.25">
      <c r="B70" s="7" t="s">
        <v>59</v>
      </c>
    </row>
    <row r="72" spans="1:2" ht="19.5" customHeight="1" x14ac:dyDescent="0.25">
      <c r="A72" s="5"/>
      <c r="B72" s="6" t="s">
        <v>60</v>
      </c>
    </row>
    <row r="73" spans="1:2" ht="40.5" customHeight="1" x14ac:dyDescent="0.25">
      <c r="B73" s="7" t="s">
        <v>61</v>
      </c>
    </row>
    <row r="75" spans="1:2" ht="19.5" customHeight="1" x14ac:dyDescent="0.25">
      <c r="A75" s="5"/>
      <c r="B75" s="6" t="s">
        <v>223</v>
      </c>
    </row>
    <row r="76" spans="1:2" ht="27" customHeight="1" x14ac:dyDescent="0.25">
      <c r="B76" s="7" t="s">
        <v>62</v>
      </c>
    </row>
    <row r="77" spans="1:2" ht="27" customHeight="1" x14ac:dyDescent="0.25">
      <c r="B77" s="7" t="s">
        <v>63</v>
      </c>
    </row>
    <row r="78" spans="1:2" ht="27" customHeight="1" x14ac:dyDescent="0.25">
      <c r="B78" s="7" t="s">
        <v>64</v>
      </c>
    </row>
    <row r="79" spans="1:2" ht="27" customHeight="1" x14ac:dyDescent="0.25">
      <c r="B79" s="7" t="s">
        <v>65</v>
      </c>
    </row>
    <row r="80" spans="1:2" ht="13.5" customHeight="1" x14ac:dyDescent="0.25">
      <c r="B80" s="7" t="s">
        <v>66</v>
      </c>
    </row>
    <row r="81" spans="2:2" ht="27" customHeight="1" x14ac:dyDescent="0.25">
      <c r="B81" s="7" t="s">
        <v>67</v>
      </c>
    </row>
    <row r="82" spans="2:2" ht="27" customHeight="1" x14ac:dyDescent="0.25">
      <c r="B82" s="7" t="s">
        <v>68</v>
      </c>
    </row>
  </sheetData>
  <pageMargins left="0.75" right="0.75" top="1" bottom="1" header="0.511811023622047" footer="0.511811023622047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zoomScaleNormal="100" workbookViewId="0"/>
  </sheetViews>
  <sheetFormatPr defaultColWidth="8.7109375" defaultRowHeight="15" x14ac:dyDescent="0.25"/>
  <cols>
    <col min="1" max="1" width="46" customWidth="1"/>
    <col min="2" max="3" width="12" customWidth="1"/>
    <col min="4" max="4" width="90" customWidth="1"/>
  </cols>
  <sheetData>
    <row r="1" spans="1:4" ht="18" x14ac:dyDescent="0.25">
      <c r="A1" s="8" t="s">
        <v>69</v>
      </c>
    </row>
    <row r="2" spans="1:4" x14ac:dyDescent="0.25">
      <c r="A2" s="9" t="s">
        <v>70</v>
      </c>
    </row>
    <row r="4" spans="1:4" ht="42" customHeight="1" x14ac:dyDescent="0.25">
      <c r="A4" s="10" t="s">
        <v>71</v>
      </c>
      <c r="B4" s="10" t="s">
        <v>72</v>
      </c>
      <c r="C4" s="10" t="s">
        <v>73</v>
      </c>
      <c r="D4" s="10" t="s">
        <v>74</v>
      </c>
    </row>
    <row r="5" spans="1:4" x14ac:dyDescent="0.25">
      <c r="A5" s="7" t="s">
        <v>75</v>
      </c>
      <c r="B5" s="11">
        <v>7.5345000000000004</v>
      </c>
      <c r="C5" s="12" t="s">
        <v>76</v>
      </c>
      <c r="D5" s="7" t="s">
        <v>77</v>
      </c>
    </row>
    <row r="6" spans="1:4" ht="25.5" x14ac:dyDescent="0.25">
      <c r="A6" s="7" t="s">
        <v>78</v>
      </c>
      <c r="B6" s="13">
        <v>102.7</v>
      </c>
      <c r="C6" s="12" t="s">
        <v>79</v>
      </c>
      <c r="D6" s="7" t="s">
        <v>80</v>
      </c>
    </row>
    <row r="7" spans="1:4" ht="25.5" x14ac:dyDescent="0.25">
      <c r="A7" s="7" t="s">
        <v>81</v>
      </c>
      <c r="B7" s="14">
        <v>5.7000000000000002E-2</v>
      </c>
      <c r="C7" s="12" t="s">
        <v>82</v>
      </c>
      <c r="D7" s="7" t="s">
        <v>83</v>
      </c>
    </row>
    <row r="8" spans="1:4" ht="25.5" x14ac:dyDescent="0.25">
      <c r="A8" s="7" t="s">
        <v>84</v>
      </c>
      <c r="B8" s="14">
        <v>0.04</v>
      </c>
      <c r="C8" s="12" t="s">
        <v>82</v>
      </c>
      <c r="D8" s="7" t="s">
        <v>85</v>
      </c>
    </row>
    <row r="9" spans="1:4" x14ac:dyDescent="0.25">
      <c r="A9" s="7" t="s">
        <v>86</v>
      </c>
      <c r="B9" s="15">
        <v>1542</v>
      </c>
      <c r="C9" s="12" t="s">
        <v>87</v>
      </c>
      <c r="D9" s="7" t="s">
        <v>88</v>
      </c>
    </row>
    <row r="10" spans="1:4" ht="25.5" x14ac:dyDescent="0.25">
      <c r="A10" s="7" t="s">
        <v>89</v>
      </c>
      <c r="B10" s="16">
        <v>1.95583</v>
      </c>
      <c r="C10" s="12" t="s">
        <v>90</v>
      </c>
      <c r="D10" s="7" t="s">
        <v>91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7109375" defaultRowHeight="15" x14ac:dyDescent="0.25"/>
  <cols>
    <col min="1" max="1" width="9" customWidth="1"/>
    <col min="2" max="5" width="12" customWidth="1"/>
    <col min="6" max="6" width="80" customWidth="1"/>
  </cols>
  <sheetData>
    <row r="1" spans="1:6" ht="18" x14ac:dyDescent="0.25">
      <c r="A1" s="8" t="s">
        <v>92</v>
      </c>
    </row>
    <row r="2" spans="1:6" x14ac:dyDescent="0.25">
      <c r="A2" s="9" t="s">
        <v>93</v>
      </c>
    </row>
    <row r="4" spans="1:6" ht="42" customHeight="1" x14ac:dyDescent="0.25">
      <c r="A4" s="10" t="s">
        <v>94</v>
      </c>
      <c r="B4" s="10" t="s">
        <v>95</v>
      </c>
      <c r="C4" s="10" t="s">
        <v>96</v>
      </c>
      <c r="D4" s="10" t="s">
        <v>97</v>
      </c>
      <c r="E4" s="10" t="s">
        <v>98</v>
      </c>
      <c r="F4" s="10" t="s">
        <v>74</v>
      </c>
    </row>
    <row r="5" spans="1:6" x14ac:dyDescent="0.25">
      <c r="A5" s="17">
        <v>1994</v>
      </c>
      <c r="B5" s="18">
        <v>1302</v>
      </c>
      <c r="C5" s="19">
        <f>B5/Parametri!$B$5</f>
        <v>172.80509655584311</v>
      </c>
      <c r="D5" s="20"/>
      <c r="E5" s="21"/>
      <c r="F5" s="12" t="s">
        <v>99</v>
      </c>
    </row>
    <row r="6" spans="1:6" x14ac:dyDescent="0.25">
      <c r="A6" s="17">
        <v>1995</v>
      </c>
      <c r="B6" s="18">
        <v>1831</v>
      </c>
      <c r="C6" s="19">
        <f>B6/Parametri!$B$5</f>
        <v>243.01546220718029</v>
      </c>
      <c r="D6" s="20"/>
      <c r="E6" s="21"/>
      <c r="F6" s="12" t="s">
        <v>99</v>
      </c>
    </row>
    <row r="7" spans="1:6" x14ac:dyDescent="0.25">
      <c r="A7" s="17">
        <v>1996</v>
      </c>
      <c r="B7" s="18">
        <v>2043</v>
      </c>
      <c r="C7" s="19">
        <f>B7/Parametri!$B$5</f>
        <v>271.15269759108099</v>
      </c>
      <c r="D7" s="20"/>
      <c r="E7" s="21"/>
      <c r="F7" s="12" t="s">
        <v>99</v>
      </c>
    </row>
    <row r="8" spans="1:6" x14ac:dyDescent="0.25">
      <c r="A8" s="17">
        <v>1997</v>
      </c>
      <c r="B8" s="18">
        <v>2356</v>
      </c>
      <c r="C8" s="19">
        <f>B8/Parametri!$B$5</f>
        <v>312.69493662485894</v>
      </c>
      <c r="D8" s="20"/>
      <c r="E8" s="21"/>
      <c r="F8" s="12" t="s">
        <v>99</v>
      </c>
    </row>
    <row r="9" spans="1:6" x14ac:dyDescent="0.25">
      <c r="A9" s="17">
        <v>1998</v>
      </c>
      <c r="B9" s="18">
        <v>2667</v>
      </c>
      <c r="C9" s="19">
        <f>B9/Parametri!$B$5</f>
        <v>353.97173004180769</v>
      </c>
      <c r="D9" s="20"/>
      <c r="E9" s="21"/>
      <c r="F9" s="12" t="s">
        <v>99</v>
      </c>
    </row>
    <row r="10" spans="1:6" x14ac:dyDescent="0.25">
      <c r="A10" s="17">
        <v>1999</v>
      </c>
      <c r="B10" s="18">
        <v>2999</v>
      </c>
      <c r="C10" s="19">
        <f>B10/Parametri!$B$5</f>
        <v>398.03570243546352</v>
      </c>
      <c r="D10" s="20"/>
      <c r="E10" s="21"/>
      <c r="F10" s="12" t="s">
        <v>99</v>
      </c>
    </row>
    <row r="11" spans="1:6" x14ac:dyDescent="0.25">
      <c r="A11" s="17">
        <v>2000</v>
      </c>
      <c r="B11" s="18">
        <v>3291</v>
      </c>
      <c r="C11" s="19">
        <f>B11/Parametri!$B$5</f>
        <v>436.79076249253433</v>
      </c>
      <c r="D11" s="20"/>
      <c r="E11" s="21"/>
      <c r="F11" s="12" t="s">
        <v>99</v>
      </c>
    </row>
    <row r="12" spans="1:6" x14ac:dyDescent="0.25">
      <c r="A12" s="17">
        <v>2001</v>
      </c>
      <c r="B12" s="18">
        <v>3506</v>
      </c>
      <c r="C12" s="19">
        <f>B12/Parametri!$B$5</f>
        <v>465.32616630167894</v>
      </c>
      <c r="D12" s="20"/>
      <c r="E12" s="21"/>
      <c r="F12" s="12" t="s">
        <v>99</v>
      </c>
    </row>
    <row r="13" spans="1:6" x14ac:dyDescent="0.25">
      <c r="A13" s="17">
        <v>2002</v>
      </c>
      <c r="B13" s="18">
        <v>3659</v>
      </c>
      <c r="C13" s="19">
        <f>B13/Parametri!$B$5</f>
        <v>485.63275598911667</v>
      </c>
      <c r="D13" s="20"/>
      <c r="E13" s="21"/>
      <c r="F13" s="12" t="s">
        <v>99</v>
      </c>
    </row>
    <row r="14" spans="1:6" x14ac:dyDescent="0.25">
      <c r="A14" s="17">
        <v>2003</v>
      </c>
      <c r="B14" s="18">
        <v>3949</v>
      </c>
      <c r="C14" s="19">
        <f>B14/Parametri!$B$5</f>
        <v>524.12237042935828</v>
      </c>
      <c r="D14" s="20"/>
      <c r="E14" s="21"/>
      <c r="F14" s="12" t="s">
        <v>99</v>
      </c>
    </row>
    <row r="15" spans="1:6" x14ac:dyDescent="0.25">
      <c r="A15" s="17">
        <v>2004</v>
      </c>
      <c r="B15" s="18">
        <v>4143</v>
      </c>
      <c r="C15" s="19">
        <f>B15/Parametri!$B$5</f>
        <v>549.87059526179576</v>
      </c>
      <c r="D15" s="20"/>
      <c r="E15" s="21"/>
      <c r="F15" s="12" t="s">
        <v>99</v>
      </c>
    </row>
    <row r="16" spans="1:6" x14ac:dyDescent="0.25">
      <c r="A16" s="17">
        <v>2005</v>
      </c>
      <c r="B16" s="18">
        <v>4352</v>
      </c>
      <c r="C16" s="19">
        <f>B16/Parametri!$B$5</f>
        <v>577.60966222045261</v>
      </c>
      <c r="D16" s="20"/>
      <c r="E16" s="21"/>
      <c r="F16" s="12" t="s">
        <v>99</v>
      </c>
    </row>
    <row r="17" spans="1:6" x14ac:dyDescent="0.25">
      <c r="A17" s="17">
        <v>2006</v>
      </c>
      <c r="B17" s="18">
        <v>4569</v>
      </c>
      <c r="C17" s="19">
        <f>B17/Parametri!$B$5</f>
        <v>606.41051164642636</v>
      </c>
      <c r="D17" s="20"/>
      <c r="E17" s="21"/>
      <c r="F17" s="12" t="s">
        <v>99</v>
      </c>
    </row>
    <row r="18" spans="1:6" x14ac:dyDescent="0.25">
      <c r="A18" s="17">
        <v>2007</v>
      </c>
      <c r="B18" s="18">
        <v>4817</v>
      </c>
      <c r="C18" s="19">
        <f>B18/Parametri!$B$5</f>
        <v>639.32576813325363</v>
      </c>
      <c r="D18" s="20"/>
      <c r="E18" s="21"/>
      <c r="F18" s="12" t="s">
        <v>99</v>
      </c>
    </row>
    <row r="19" spans="1:6" x14ac:dyDescent="0.25">
      <c r="A19" s="17">
        <v>2008</v>
      </c>
      <c r="B19" s="18">
        <v>5161</v>
      </c>
      <c r="C19" s="19">
        <f>B19/Parametri!$B$5</f>
        <v>684.98241422788499</v>
      </c>
      <c r="D19" s="20"/>
      <c r="E19" s="21"/>
      <c r="F19" s="12" t="s">
        <v>99</v>
      </c>
    </row>
    <row r="20" spans="1:6" x14ac:dyDescent="0.25">
      <c r="A20" s="17">
        <v>2009</v>
      </c>
      <c r="B20" s="18">
        <v>5271</v>
      </c>
      <c r="C20" s="19">
        <f>B20/Parametri!$B$5</f>
        <v>699.5819231534939</v>
      </c>
      <c r="D20" s="20"/>
      <c r="E20" s="21"/>
      <c r="F20" s="12" t="s">
        <v>99</v>
      </c>
    </row>
    <row r="21" spans="1:6" x14ac:dyDescent="0.25">
      <c r="A21" s="17">
        <v>2010</v>
      </c>
      <c r="B21" s="18">
        <v>5329</v>
      </c>
      <c r="C21" s="19">
        <f>B21/Parametri!$B$5</f>
        <v>707.27984604154221</v>
      </c>
      <c r="D21" s="20"/>
      <c r="E21" s="21"/>
      <c r="F21" s="12" t="s">
        <v>99</v>
      </c>
    </row>
    <row r="22" spans="1:6" x14ac:dyDescent="0.25">
      <c r="A22" s="17">
        <v>2011</v>
      </c>
      <c r="B22" s="18">
        <v>5429</v>
      </c>
      <c r="C22" s="19">
        <f>B22/Parametri!$B$5</f>
        <v>720.5521268830048</v>
      </c>
      <c r="D22" s="20"/>
      <c r="E22" s="21"/>
      <c r="F22" s="12" t="s">
        <v>99</v>
      </c>
    </row>
    <row r="23" spans="1:6" x14ac:dyDescent="0.25">
      <c r="A23" s="17">
        <v>2012</v>
      </c>
      <c r="B23" s="18">
        <v>5469</v>
      </c>
      <c r="C23" s="19">
        <f>B23/Parametri!$B$5</f>
        <v>725.86103921958988</v>
      </c>
      <c r="D23" s="20"/>
      <c r="E23" s="21"/>
      <c r="F23" s="12" t="s">
        <v>99</v>
      </c>
    </row>
    <row r="24" spans="1:6" x14ac:dyDescent="0.25">
      <c r="A24" s="17">
        <v>2013</v>
      </c>
      <c r="B24" s="18">
        <v>5507</v>
      </c>
      <c r="C24" s="19">
        <f>B24/Parametri!$B$5</f>
        <v>730.90450593934565</v>
      </c>
      <c r="D24" s="20"/>
      <c r="E24" s="21"/>
      <c r="F24" s="12" t="s">
        <v>99</v>
      </c>
    </row>
    <row r="25" spans="1:6" x14ac:dyDescent="0.25">
      <c r="A25" s="17">
        <v>2014</v>
      </c>
      <c r="B25" s="18">
        <v>5529</v>
      </c>
      <c r="C25" s="19">
        <f>B25/Parametri!$B$5</f>
        <v>733.82440772446739</v>
      </c>
      <c r="D25" s="20"/>
      <c r="E25" s="21"/>
      <c r="F25" s="12" t="s">
        <v>99</v>
      </c>
    </row>
    <row r="26" spans="1:6" x14ac:dyDescent="0.25">
      <c r="A26" s="17">
        <v>2015</v>
      </c>
      <c r="B26" s="18">
        <v>5650</v>
      </c>
      <c r="C26" s="19">
        <f>B26/Parametri!$B$5</f>
        <v>749.88386754263718</v>
      </c>
      <c r="D26" s="18">
        <v>5594</v>
      </c>
      <c r="E26" s="19">
        <f>D26/Parametri!$B$5</f>
        <v>742.45139027141806</v>
      </c>
      <c r="F26" s="12" t="s">
        <v>100</v>
      </c>
    </row>
    <row r="27" spans="1:6" x14ac:dyDescent="0.25">
      <c r="A27" s="17">
        <v>2016</v>
      </c>
      <c r="B27" s="18">
        <v>5696</v>
      </c>
      <c r="C27" s="19">
        <f>B27/Parametri!$B$5</f>
        <v>755.98911672970996</v>
      </c>
      <c r="D27" s="18">
        <v>5685</v>
      </c>
      <c r="E27" s="19">
        <f>D27/Parametri!$B$5</f>
        <v>754.52916583714909</v>
      </c>
      <c r="F27" s="12" t="s">
        <v>100</v>
      </c>
    </row>
    <row r="28" spans="1:6" x14ac:dyDescent="0.25">
      <c r="A28" s="17">
        <v>2017</v>
      </c>
      <c r="B28" s="18">
        <v>5971</v>
      </c>
      <c r="C28" s="19">
        <f>B28/Parametri!$B$5</f>
        <v>792.48788904373214</v>
      </c>
      <c r="D28" s="18">
        <v>5985</v>
      </c>
      <c r="E28" s="19">
        <f>D28/Parametri!$B$5</f>
        <v>794.34600836153686</v>
      </c>
      <c r="F28" s="12" t="s">
        <v>100</v>
      </c>
    </row>
    <row r="29" spans="1:6" x14ac:dyDescent="0.25">
      <c r="A29" s="17">
        <v>2018</v>
      </c>
      <c r="B29" s="18">
        <v>6164</v>
      </c>
      <c r="C29" s="19">
        <f>B29/Parametri!$B$5</f>
        <v>818.10339106775496</v>
      </c>
      <c r="D29" s="18">
        <v>6242</v>
      </c>
      <c r="E29" s="19">
        <f>D29/Parametri!$B$5</f>
        <v>828.45577012409581</v>
      </c>
      <c r="F29" s="12" t="s">
        <v>100</v>
      </c>
    </row>
    <row r="30" spans="1:6" x14ac:dyDescent="0.25">
      <c r="A30" s="17">
        <v>2019</v>
      </c>
      <c r="B30" s="18">
        <v>6382</v>
      </c>
      <c r="C30" s="19">
        <f>B30/Parametri!$B$5</f>
        <v>847.03696330214348</v>
      </c>
      <c r="D30" s="18">
        <v>6457</v>
      </c>
      <c r="E30" s="19">
        <f>D30/Parametri!$B$5</f>
        <v>856.99117393324036</v>
      </c>
      <c r="F30" s="12" t="s">
        <v>100</v>
      </c>
    </row>
    <row r="31" spans="1:6" x14ac:dyDescent="0.25">
      <c r="A31" s="17">
        <v>2020</v>
      </c>
      <c r="B31" s="18">
        <v>6590</v>
      </c>
      <c r="C31" s="19">
        <f>B31/Parametri!$B$5</f>
        <v>874.64330745238567</v>
      </c>
      <c r="D31" s="18">
        <v>6763</v>
      </c>
      <c r="E31" s="19">
        <f>D31/Parametri!$B$5</f>
        <v>897.60435330811595</v>
      </c>
      <c r="F31" s="12" t="s">
        <v>100</v>
      </c>
    </row>
    <row r="32" spans="1:6" x14ac:dyDescent="0.25">
      <c r="A32" s="17">
        <v>2021</v>
      </c>
      <c r="B32" s="18">
        <v>7035</v>
      </c>
      <c r="C32" s="19">
        <f>B32/Parametri!$B$5</f>
        <v>933.70495719689427</v>
      </c>
      <c r="D32" s="18">
        <v>7129</v>
      </c>
      <c r="E32" s="19">
        <f>D32/Parametri!$B$5</f>
        <v>946.18090118786904</v>
      </c>
      <c r="F32" s="12" t="s">
        <v>100</v>
      </c>
    </row>
    <row r="33" spans="1:6" x14ac:dyDescent="0.25">
      <c r="A33" s="17">
        <v>2022</v>
      </c>
      <c r="B33" s="18">
        <v>7429</v>
      </c>
      <c r="C33" s="19">
        <f>B33/Parametri!$B$5</f>
        <v>985.99774371225692</v>
      </c>
      <c r="D33" s="18">
        <v>7653</v>
      </c>
      <c r="E33" s="19">
        <f>D33/Parametri!$B$5</f>
        <v>1015.7276527971331</v>
      </c>
      <c r="F33" s="12" t="s">
        <v>100</v>
      </c>
    </row>
    <row r="34" spans="1:6" x14ac:dyDescent="0.25">
      <c r="A34" s="17">
        <v>2023</v>
      </c>
      <c r="B34" s="18">
        <v>8401</v>
      </c>
      <c r="C34" s="19">
        <f>B34/Parametri!$B$5</f>
        <v>1115.0043134912735</v>
      </c>
      <c r="D34" s="18">
        <v>8650</v>
      </c>
      <c r="E34" s="19">
        <f>D34/Parametri!$B$5</f>
        <v>1148.0522927865154</v>
      </c>
      <c r="F34" s="12" t="s">
        <v>100</v>
      </c>
    </row>
    <row r="35" spans="1:6" x14ac:dyDescent="0.25">
      <c r="A35" s="17">
        <v>2024</v>
      </c>
      <c r="B35" s="20"/>
      <c r="C35" s="21"/>
      <c r="D35" s="20"/>
      <c r="E35" s="22">
        <v>1318</v>
      </c>
      <c r="F35" s="12" t="s">
        <v>101</v>
      </c>
    </row>
    <row r="36" spans="1:6" x14ac:dyDescent="0.25">
      <c r="A36" s="17">
        <v>2025</v>
      </c>
      <c r="B36" s="20"/>
      <c r="C36" s="21"/>
      <c r="D36" s="20"/>
      <c r="E36" s="22">
        <v>1449</v>
      </c>
      <c r="F36" s="12" t="s">
        <v>101</v>
      </c>
    </row>
    <row r="37" spans="1:6" x14ac:dyDescent="0.25">
      <c r="A37" s="17">
        <v>2026</v>
      </c>
      <c r="B37" s="20"/>
      <c r="C37" s="21"/>
      <c r="D37" s="20"/>
      <c r="E37" s="23">
        <f>Parametri!$B$9</f>
        <v>1542</v>
      </c>
      <c r="F37" s="12" t="s">
        <v>102</v>
      </c>
    </row>
    <row r="39" spans="1:6" x14ac:dyDescent="0.25">
      <c r="A39" s="9" t="s">
        <v>103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4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defaultColWidth="8.7109375" defaultRowHeight="15" x14ac:dyDescent="0.25"/>
  <cols>
    <col min="1" max="1" width="9" customWidth="1"/>
    <col min="2" max="2" width="34" customWidth="1"/>
    <col min="3" max="3" width="14" customWidth="1"/>
    <col min="4" max="4" width="13" customWidth="1"/>
    <col min="5" max="5" width="14" customWidth="1"/>
    <col min="6" max="6" width="15" customWidth="1"/>
    <col min="7" max="9" width="13" customWidth="1"/>
    <col min="10" max="11" width="15" customWidth="1"/>
  </cols>
  <sheetData>
    <row r="1" spans="1:11" ht="18" x14ac:dyDescent="0.25">
      <c r="A1" s="8" t="s">
        <v>104</v>
      </c>
    </row>
    <row r="2" spans="1:11" x14ac:dyDescent="0.25">
      <c r="A2" s="9" t="s">
        <v>105</v>
      </c>
    </row>
    <row r="4" spans="1:11" x14ac:dyDescent="0.25">
      <c r="A4" s="17" t="s">
        <v>106</v>
      </c>
    </row>
    <row r="5" spans="1:11" ht="15" customHeight="1" x14ac:dyDescent="0.25">
      <c r="A5" s="2" t="s">
        <v>107</v>
      </c>
      <c r="B5" s="2"/>
      <c r="C5" s="2"/>
      <c r="D5" s="2"/>
      <c r="E5" s="24">
        <f>Plaće_izvorno!D26/Plaće_izvorno!B26</f>
        <v>0.99008849557522127</v>
      </c>
    </row>
    <row r="6" spans="1:11" ht="30" customHeight="1" x14ac:dyDescent="0.25">
      <c r="A6" s="2" t="s">
        <v>108</v>
      </c>
      <c r="B6" s="2"/>
      <c r="C6" s="2"/>
      <c r="D6" s="2"/>
      <c r="E6" s="24">
        <f>(Plaće_izvorno!D31/(Parametri!$B$6/100))/Plaće_izvorno!D30</f>
        <v>1.0198543612383562</v>
      </c>
    </row>
    <row r="7" spans="1:11" ht="15" customHeight="1" x14ac:dyDescent="0.25">
      <c r="A7" s="2" t="s">
        <v>109</v>
      </c>
      <c r="B7" s="2"/>
      <c r="C7" s="2"/>
      <c r="D7" s="2"/>
      <c r="E7" s="19">
        <f>Plaće_izvorno!D31/(Parametri!$B$6/100)</f>
        <v>6585.1996105160651</v>
      </c>
    </row>
    <row r="9" spans="1:11" ht="42" customHeight="1" x14ac:dyDescent="0.25">
      <c r="A9" s="10" t="s">
        <v>94</v>
      </c>
      <c r="B9" s="10" t="s">
        <v>110</v>
      </c>
      <c r="C9" s="10" t="s">
        <v>111</v>
      </c>
      <c r="D9" s="10" t="s">
        <v>112</v>
      </c>
      <c r="E9" s="10" t="s">
        <v>113</v>
      </c>
      <c r="F9" s="10" t="s">
        <v>114</v>
      </c>
      <c r="G9" s="10" t="s">
        <v>115</v>
      </c>
      <c r="H9" s="10" t="s">
        <v>116</v>
      </c>
      <c r="I9" s="10" t="s">
        <v>117</v>
      </c>
      <c r="J9" s="10" t="s">
        <v>118</v>
      </c>
      <c r="K9" s="10" t="s">
        <v>119</v>
      </c>
    </row>
    <row r="10" spans="1:11" x14ac:dyDescent="0.25">
      <c r="A10" s="17">
        <v>1994</v>
      </c>
      <c r="B10" s="12" t="s">
        <v>120</v>
      </c>
      <c r="C10" s="23">
        <f>Plaće_izvorno!C5</f>
        <v>172.80509655584311</v>
      </c>
      <c r="D10" s="25">
        <f t="shared" ref="D10:D31" si="0">$E$5*$E$6</f>
        <v>1.0097460702243124</v>
      </c>
      <c r="E10" s="19">
        <f t="shared" ref="E10:E42" si="1">C10*D10</f>
        <v>174.48926716199543</v>
      </c>
      <c r="F10" s="26">
        <f t="shared" ref="F10:F42" si="2">E10/C10-1</f>
        <v>9.7460702243123976E-3</v>
      </c>
      <c r="G10" s="26"/>
      <c r="H10" s="19">
        <f>E10*Parametri!$B$5</f>
        <v>1314.6893834320547</v>
      </c>
      <c r="I10" s="27">
        <f>Tečajevi!F5</f>
        <v>7.2212685860799999</v>
      </c>
      <c r="J10" s="19">
        <f t="shared" ref="J10:J38" si="3">H10/I10</f>
        <v>182.05795391218399</v>
      </c>
      <c r="K10" s="28"/>
    </row>
    <row r="11" spans="1:11" x14ac:dyDescent="0.25">
      <c r="A11" s="17">
        <v>1995</v>
      </c>
      <c r="B11" s="12" t="s">
        <v>120</v>
      </c>
      <c r="C11" s="23">
        <f>Plaće_izvorno!C6</f>
        <v>243.01546220718029</v>
      </c>
      <c r="D11" s="25">
        <f t="shared" si="0"/>
        <v>1.0097460702243124</v>
      </c>
      <c r="E11" s="19">
        <f t="shared" si="1"/>
        <v>245.3839079674452</v>
      </c>
      <c r="F11" s="26">
        <f t="shared" si="2"/>
        <v>9.7460702243123976E-3</v>
      </c>
      <c r="G11" s="26">
        <f t="shared" ref="G11:G42" si="4">E11/E10-1</f>
        <v>0.40629800307219677</v>
      </c>
      <c r="H11" s="19">
        <f>E11*Parametri!$B$5</f>
        <v>1848.8450545807159</v>
      </c>
      <c r="I11" s="27">
        <f>Tečajevi!F6</f>
        <v>7.1372441734499992</v>
      </c>
      <c r="J11" s="19">
        <f t="shared" si="3"/>
        <v>259.04186681160184</v>
      </c>
      <c r="K11" s="26">
        <f t="shared" ref="K11:K42" si="5">J11/J10-1</f>
        <v>0.42285388386025247</v>
      </c>
    </row>
    <row r="12" spans="1:11" x14ac:dyDescent="0.25">
      <c r="A12" s="17">
        <v>1996</v>
      </c>
      <c r="B12" s="12" t="s">
        <v>120</v>
      </c>
      <c r="C12" s="23">
        <f>Plaće_izvorno!C7</f>
        <v>271.15269759108099</v>
      </c>
      <c r="D12" s="25">
        <f t="shared" si="0"/>
        <v>1.0097460702243124</v>
      </c>
      <c r="E12" s="19">
        <f t="shared" si="1"/>
        <v>273.79537082331541</v>
      </c>
      <c r="F12" s="26">
        <f t="shared" si="2"/>
        <v>9.7460702243123976E-3</v>
      </c>
      <c r="G12" s="26">
        <f t="shared" si="4"/>
        <v>0.11578372474057885</v>
      </c>
      <c r="H12" s="19">
        <f>E12*Parametri!$B$5</f>
        <v>2062.91122146827</v>
      </c>
      <c r="I12" s="27">
        <f>Tečajevi!F7</f>
        <v>7.0697699942799996</v>
      </c>
      <c r="J12" s="19">
        <f t="shared" si="3"/>
        <v>291.79325821594301</v>
      </c>
      <c r="K12" s="26">
        <f t="shared" si="5"/>
        <v>0.12643281106432447</v>
      </c>
    </row>
    <row r="13" spans="1:11" x14ac:dyDescent="0.25">
      <c r="A13" s="17">
        <v>1997</v>
      </c>
      <c r="B13" s="12" t="s">
        <v>120</v>
      </c>
      <c r="C13" s="23">
        <f>Plaće_izvorno!C8</f>
        <v>312.69493662485894</v>
      </c>
      <c r="D13" s="25">
        <f t="shared" si="0"/>
        <v>1.0097460702243124</v>
      </c>
      <c r="E13" s="19">
        <f t="shared" si="1"/>
        <v>315.74248343599174</v>
      </c>
      <c r="F13" s="26">
        <f t="shared" si="2"/>
        <v>9.7460702243123976E-3</v>
      </c>
      <c r="G13" s="26">
        <f t="shared" si="4"/>
        <v>0.15320606950562898</v>
      </c>
      <c r="H13" s="19">
        <f>E13*Parametri!$B$5</f>
        <v>2378.9617414484801</v>
      </c>
      <c r="I13" s="27">
        <f>Tečajevi!F8</f>
        <v>6.9551231513399996</v>
      </c>
      <c r="J13" s="19">
        <f t="shared" si="3"/>
        <v>342.04451735554682</v>
      </c>
      <c r="K13" s="26">
        <f t="shared" si="5"/>
        <v>0.17221528505094907</v>
      </c>
    </row>
    <row r="14" spans="1:11" x14ac:dyDescent="0.25">
      <c r="A14" s="17">
        <v>1998</v>
      </c>
      <c r="B14" s="12" t="s">
        <v>120</v>
      </c>
      <c r="C14" s="23">
        <f>Plaće_izvorno!C9</f>
        <v>353.97173004180769</v>
      </c>
      <c r="D14" s="25">
        <f t="shared" si="0"/>
        <v>1.0097460702243124</v>
      </c>
      <c r="E14" s="19">
        <f t="shared" si="1"/>
        <v>357.42156338021647</v>
      </c>
      <c r="F14" s="26">
        <f t="shared" si="2"/>
        <v>9.7460702243123976E-3</v>
      </c>
      <c r="G14" s="26">
        <f t="shared" si="4"/>
        <v>0.13200339558573848</v>
      </c>
      <c r="H14" s="19">
        <f>E14*Parametri!$B$5</f>
        <v>2692.9927692882411</v>
      </c>
      <c r="I14" s="27">
        <f>Tečajevi!F9</f>
        <v>7.0816594848500003</v>
      </c>
      <c r="J14" s="19">
        <f t="shared" si="3"/>
        <v>380.27707701131897</v>
      </c>
      <c r="K14" s="26">
        <f t="shared" si="5"/>
        <v>0.11177656040611339</v>
      </c>
    </row>
    <row r="15" spans="1:11" x14ac:dyDescent="0.25">
      <c r="A15" s="17">
        <v>1999</v>
      </c>
      <c r="B15" s="12" t="s">
        <v>120</v>
      </c>
      <c r="C15" s="23">
        <f>Plaće_izvorno!C10</f>
        <v>398.03570243546352</v>
      </c>
      <c r="D15" s="25">
        <f t="shared" si="0"/>
        <v>1.0097460702243124</v>
      </c>
      <c r="E15" s="19">
        <f t="shared" si="1"/>
        <v>401.91498634318305</v>
      </c>
      <c r="F15" s="26">
        <f t="shared" si="2"/>
        <v>9.7460702243123976E-3</v>
      </c>
      <c r="G15" s="26">
        <f t="shared" si="4"/>
        <v>0.12448443944506926</v>
      </c>
      <c r="H15" s="19">
        <f>E15*Parametri!$B$5</f>
        <v>3028.2284646027128</v>
      </c>
      <c r="I15" s="27">
        <f>Tečajevi!F10</f>
        <v>7.581823</v>
      </c>
      <c r="J15" s="19">
        <f t="shared" si="3"/>
        <v>399.40637820253954</v>
      </c>
      <c r="K15" s="26">
        <f t="shared" si="5"/>
        <v>5.0303587430412522E-2</v>
      </c>
    </row>
    <row r="16" spans="1:11" x14ac:dyDescent="0.25">
      <c r="A16" s="17">
        <v>2000</v>
      </c>
      <c r="B16" s="12" t="s">
        <v>120</v>
      </c>
      <c r="C16" s="23">
        <f>Plaće_izvorno!C11</f>
        <v>436.79076249253433</v>
      </c>
      <c r="D16" s="25">
        <f t="shared" si="0"/>
        <v>1.0097460702243124</v>
      </c>
      <c r="E16" s="19">
        <f t="shared" si="1"/>
        <v>441.04775593711753</v>
      </c>
      <c r="F16" s="26">
        <f t="shared" si="2"/>
        <v>9.7460702243123976E-3</v>
      </c>
      <c r="G16" s="26">
        <f t="shared" si="4"/>
        <v>9.736578859619871E-2</v>
      </c>
      <c r="H16" s="19">
        <f>E16*Parametri!$B$5</f>
        <v>3323.0743171082122</v>
      </c>
      <c r="I16" s="27">
        <f>Tečajevi!F11</f>
        <v>7.6338520000000001</v>
      </c>
      <c r="J16" s="19">
        <f t="shared" si="3"/>
        <v>435.30766867214771</v>
      </c>
      <c r="K16" s="26">
        <f t="shared" si="5"/>
        <v>8.9886622820536388E-2</v>
      </c>
    </row>
    <row r="17" spans="1:11" x14ac:dyDescent="0.25">
      <c r="A17" s="17">
        <v>2001</v>
      </c>
      <c r="B17" s="12" t="s">
        <v>120</v>
      </c>
      <c r="C17" s="23">
        <f>Plaće_izvorno!C12</f>
        <v>465.32616630167894</v>
      </c>
      <c r="D17" s="25">
        <f t="shared" si="0"/>
        <v>1.0097460702243124</v>
      </c>
      <c r="E17" s="19">
        <f t="shared" si="1"/>
        <v>469.86126779566519</v>
      </c>
      <c r="F17" s="26">
        <f t="shared" si="2"/>
        <v>9.7460702243123976E-3</v>
      </c>
      <c r="G17" s="26">
        <f t="shared" si="4"/>
        <v>6.532968702522024E-2</v>
      </c>
      <c r="H17" s="19">
        <f>E17*Parametri!$B$5</f>
        <v>3540.1697222064395</v>
      </c>
      <c r="I17" s="27">
        <f>Tečajevi!F12</f>
        <v>7.471006</v>
      </c>
      <c r="J17" s="19">
        <f t="shared" si="3"/>
        <v>473.85448789713723</v>
      </c>
      <c r="K17" s="26">
        <f t="shared" si="5"/>
        <v>8.8550746975287309E-2</v>
      </c>
    </row>
    <row r="18" spans="1:11" x14ac:dyDescent="0.25">
      <c r="A18" s="17">
        <v>2002</v>
      </c>
      <c r="B18" s="12" t="s">
        <v>120</v>
      </c>
      <c r="C18" s="23">
        <f>Plaće_izvorno!C13</f>
        <v>485.63275598911667</v>
      </c>
      <c r="D18" s="25">
        <f t="shared" si="0"/>
        <v>1.0097460702243124</v>
      </c>
      <c r="E18" s="19">
        <f t="shared" si="1"/>
        <v>490.36576693221298</v>
      </c>
      <c r="F18" s="26">
        <f t="shared" si="2"/>
        <v>9.7460702243123976E-3</v>
      </c>
      <c r="G18" s="26">
        <f t="shared" si="4"/>
        <v>4.3639475185396348E-2</v>
      </c>
      <c r="H18" s="19">
        <f>E18*Parametri!$B$5</f>
        <v>3694.6608709507591</v>
      </c>
      <c r="I18" s="27">
        <f>Tečajevi!F13</f>
        <v>7.4069760000000002</v>
      </c>
      <c r="J18" s="19">
        <f t="shared" si="3"/>
        <v>498.8082681718908</v>
      </c>
      <c r="K18" s="26">
        <f t="shared" si="5"/>
        <v>5.2661272420343685E-2</v>
      </c>
    </row>
    <row r="19" spans="1:11" x14ac:dyDescent="0.25">
      <c r="A19" s="17">
        <v>2003</v>
      </c>
      <c r="B19" s="12" t="s">
        <v>120</v>
      </c>
      <c r="C19" s="23">
        <f>Plaće_izvorno!C14</f>
        <v>524.12237042935828</v>
      </c>
      <c r="D19" s="25">
        <f t="shared" si="0"/>
        <v>1.0097460702243124</v>
      </c>
      <c r="E19" s="19">
        <f t="shared" si="1"/>
        <v>529.23050385769591</v>
      </c>
      <c r="F19" s="26">
        <f t="shared" si="2"/>
        <v>9.7460702243123976E-3</v>
      </c>
      <c r="G19" s="26">
        <f t="shared" si="4"/>
        <v>7.9256627493850873E-2</v>
      </c>
      <c r="H19" s="19">
        <f>E19*Parametri!$B$5</f>
        <v>3987.4872313158098</v>
      </c>
      <c r="I19" s="27">
        <f>Tečajevi!F14</f>
        <v>7.5642480000000001</v>
      </c>
      <c r="J19" s="19">
        <f t="shared" si="3"/>
        <v>527.14919332573572</v>
      </c>
      <c r="K19" s="26">
        <f t="shared" si="5"/>
        <v>5.6817272211050263E-2</v>
      </c>
    </row>
    <row r="20" spans="1:11" x14ac:dyDescent="0.25">
      <c r="A20" s="17">
        <v>2004</v>
      </c>
      <c r="B20" s="12" t="s">
        <v>120</v>
      </c>
      <c r="C20" s="23">
        <f>Plaće_izvorno!C15</f>
        <v>549.87059526179576</v>
      </c>
      <c r="D20" s="25">
        <f t="shared" si="0"/>
        <v>1.0097460702243124</v>
      </c>
      <c r="E20" s="19">
        <f t="shared" si="1"/>
        <v>555.22967269750166</v>
      </c>
      <c r="F20" s="26">
        <f t="shared" si="2"/>
        <v>9.7460702243123976E-3</v>
      </c>
      <c r="G20" s="26">
        <f t="shared" si="4"/>
        <v>4.9126361104076866E-2</v>
      </c>
      <c r="H20" s="19">
        <f>E20*Parametri!$B$5</f>
        <v>4183.3779689393268</v>
      </c>
      <c r="I20" s="27">
        <f>Tečajevi!F15</f>
        <v>7.4956800000000001</v>
      </c>
      <c r="J20" s="19">
        <f t="shared" si="3"/>
        <v>558.10519778583489</v>
      </c>
      <c r="K20" s="26">
        <f t="shared" si="5"/>
        <v>5.8723421854827373E-2</v>
      </c>
    </row>
    <row r="21" spans="1:11" x14ac:dyDescent="0.25">
      <c r="A21" s="17">
        <v>2005</v>
      </c>
      <c r="B21" s="12" t="s">
        <v>120</v>
      </c>
      <c r="C21" s="23">
        <f>Plaće_izvorno!C16</f>
        <v>577.60966222045261</v>
      </c>
      <c r="D21" s="25">
        <f t="shared" si="0"/>
        <v>1.0097460702243124</v>
      </c>
      <c r="E21" s="19">
        <f t="shared" si="1"/>
        <v>583.23908655069454</v>
      </c>
      <c r="F21" s="26">
        <f t="shared" si="2"/>
        <v>9.7460702243123976E-3</v>
      </c>
      <c r="G21" s="26">
        <f t="shared" si="4"/>
        <v>5.044653632633378E-2</v>
      </c>
      <c r="H21" s="19">
        <f>E21*Parametri!$B$5</f>
        <v>4394.4148976162087</v>
      </c>
      <c r="I21" s="27">
        <f>Tečajevi!F16</f>
        <v>7.4000469999999998</v>
      </c>
      <c r="J21" s="19">
        <f t="shared" si="3"/>
        <v>593.83607936763224</v>
      </c>
      <c r="K21" s="26">
        <f t="shared" si="5"/>
        <v>6.4021768160468895E-2</v>
      </c>
    </row>
    <row r="22" spans="1:11" x14ac:dyDescent="0.25">
      <c r="A22" s="17">
        <v>2006</v>
      </c>
      <c r="B22" s="12" t="s">
        <v>120</v>
      </c>
      <c r="C22" s="23">
        <f>Plaće_izvorno!C17</f>
        <v>606.41051164642636</v>
      </c>
      <c r="D22" s="25">
        <f t="shared" si="0"/>
        <v>1.0097460702243124</v>
      </c>
      <c r="E22" s="19">
        <f t="shared" si="1"/>
        <v>612.32063107769363</v>
      </c>
      <c r="F22" s="26">
        <f t="shared" si="2"/>
        <v>9.7460702243123976E-3</v>
      </c>
      <c r="G22" s="26">
        <f t="shared" si="4"/>
        <v>4.9862132352940902E-2</v>
      </c>
      <c r="H22" s="19">
        <f>E22*Parametri!$B$5</f>
        <v>4613.5297948548832</v>
      </c>
      <c r="I22" s="27">
        <f>Tečajevi!F17</f>
        <v>7.3228489999999997</v>
      </c>
      <c r="J22" s="19">
        <f t="shared" si="3"/>
        <v>630.0184251860012</v>
      </c>
      <c r="K22" s="26">
        <f t="shared" si="5"/>
        <v>6.0929854341115641E-2</v>
      </c>
    </row>
    <row r="23" spans="1:11" x14ac:dyDescent="0.25">
      <c r="A23" s="17">
        <v>2007</v>
      </c>
      <c r="B23" s="12" t="s">
        <v>120</v>
      </c>
      <c r="C23" s="23">
        <f>Plaće_izvorno!C18</f>
        <v>639.32576813325363</v>
      </c>
      <c r="D23" s="25">
        <f t="shared" si="0"/>
        <v>1.0097460702243124</v>
      </c>
      <c r="E23" s="19">
        <f t="shared" si="1"/>
        <v>645.55668196569275</v>
      </c>
      <c r="F23" s="26">
        <f t="shared" si="2"/>
        <v>9.7460702243123976E-3</v>
      </c>
      <c r="G23" s="26">
        <f t="shared" si="4"/>
        <v>5.4278835631429212E-2</v>
      </c>
      <c r="H23" s="19">
        <f>E23*Parametri!$B$5</f>
        <v>4863.946820270512</v>
      </c>
      <c r="I23" s="27">
        <f>Tečajevi!F18</f>
        <v>7.3360190000000003</v>
      </c>
      <c r="J23" s="19">
        <f t="shared" si="3"/>
        <v>663.02265851145035</v>
      </c>
      <c r="K23" s="26">
        <f t="shared" si="5"/>
        <v>5.2386139842981905E-2</v>
      </c>
    </row>
    <row r="24" spans="1:11" x14ac:dyDescent="0.25">
      <c r="A24" s="17">
        <v>2008</v>
      </c>
      <c r="B24" s="12" t="s">
        <v>120</v>
      </c>
      <c r="C24" s="23">
        <f>Plaće_izvorno!C19</f>
        <v>684.98241422788499</v>
      </c>
      <c r="D24" s="25">
        <f t="shared" si="0"/>
        <v>1.0097460702243124</v>
      </c>
      <c r="E24" s="19">
        <f t="shared" si="1"/>
        <v>691.65830093936904</v>
      </c>
      <c r="F24" s="26">
        <f t="shared" si="2"/>
        <v>9.7460702243123976E-3</v>
      </c>
      <c r="G24" s="26">
        <f t="shared" si="4"/>
        <v>7.1413742993564622E-2</v>
      </c>
      <c r="H24" s="19">
        <f>E24*Parametri!$B$5</f>
        <v>5211.2994684276764</v>
      </c>
      <c r="I24" s="27">
        <f>Tečajevi!F19</f>
        <v>7.2231779999999999</v>
      </c>
      <c r="J24" s="19">
        <f t="shared" si="3"/>
        <v>721.46906367635916</v>
      </c>
      <c r="K24" s="26">
        <f t="shared" si="5"/>
        <v>8.815144462200819E-2</v>
      </c>
    </row>
    <row r="25" spans="1:11" x14ac:dyDescent="0.25">
      <c r="A25" s="17">
        <v>2009</v>
      </c>
      <c r="B25" s="12" t="s">
        <v>120</v>
      </c>
      <c r="C25" s="23">
        <f>Plaće_izvorno!C20</f>
        <v>699.5819231534939</v>
      </c>
      <c r="D25" s="25">
        <f t="shared" si="0"/>
        <v>1.0097460702243124</v>
      </c>
      <c r="E25" s="19">
        <f t="shared" si="1"/>
        <v>706.40009770420738</v>
      </c>
      <c r="F25" s="26">
        <f t="shared" si="2"/>
        <v>9.7460702243123976E-3</v>
      </c>
      <c r="G25" s="26">
        <f t="shared" si="4"/>
        <v>2.1313698895562894E-2</v>
      </c>
      <c r="H25" s="19">
        <f>E25*Parametri!$B$5</f>
        <v>5322.3715361523509</v>
      </c>
      <c r="I25" s="27">
        <f>Tečajevi!F20</f>
        <v>7.3395539999999997</v>
      </c>
      <c r="J25" s="19">
        <f t="shared" si="3"/>
        <v>725.16280092119371</v>
      </c>
      <c r="K25" s="26">
        <f t="shared" si="5"/>
        <v>5.11974446418062E-3</v>
      </c>
    </row>
    <row r="26" spans="1:11" x14ac:dyDescent="0.25">
      <c r="A26" s="17">
        <v>2010</v>
      </c>
      <c r="B26" s="12" t="s">
        <v>120</v>
      </c>
      <c r="C26" s="23">
        <f>Plaće_izvorno!C21</f>
        <v>707.27984604154221</v>
      </c>
      <c r="D26" s="25">
        <f t="shared" si="0"/>
        <v>1.0097460702243124</v>
      </c>
      <c r="E26" s="19">
        <f t="shared" si="1"/>
        <v>714.17304508930397</v>
      </c>
      <c r="F26" s="26">
        <f t="shared" si="2"/>
        <v>9.7460702243123976E-3</v>
      </c>
      <c r="G26" s="26">
        <f t="shared" si="4"/>
        <v>1.1003604629102659E-2</v>
      </c>
      <c r="H26" s="19">
        <f>E26*Parametri!$B$5</f>
        <v>5380.9368082253613</v>
      </c>
      <c r="I26" s="27">
        <f>Tečajevi!F21</f>
        <v>7.2862299999999998</v>
      </c>
      <c r="J26" s="19">
        <f t="shared" si="3"/>
        <v>738.5076793108866</v>
      </c>
      <c r="K26" s="26">
        <f t="shared" si="5"/>
        <v>1.8402596455224352E-2</v>
      </c>
    </row>
    <row r="27" spans="1:11" x14ac:dyDescent="0.25">
      <c r="A27" s="17">
        <v>2011</v>
      </c>
      <c r="B27" s="12" t="s">
        <v>120</v>
      </c>
      <c r="C27" s="23">
        <f>Plaće_izvorno!C22</f>
        <v>720.5521268830048</v>
      </c>
      <c r="D27" s="25">
        <f t="shared" si="0"/>
        <v>1.0097460702243124</v>
      </c>
      <c r="E27" s="19">
        <f t="shared" si="1"/>
        <v>727.57467851188426</v>
      </c>
      <c r="F27" s="26">
        <f t="shared" si="2"/>
        <v>9.7460702243123976E-3</v>
      </c>
      <c r="G27" s="26">
        <f t="shared" si="4"/>
        <v>1.8765246762994847E-2</v>
      </c>
      <c r="H27" s="19">
        <f>E27*Parametri!$B$5</f>
        <v>5481.9114152477923</v>
      </c>
      <c r="I27" s="27">
        <f>Tečajevi!F22</f>
        <v>7.4342040000000003</v>
      </c>
      <c r="J27" s="19">
        <f t="shared" si="3"/>
        <v>737.3905014239308</v>
      </c>
      <c r="K27" s="26">
        <f t="shared" si="5"/>
        <v>-1.5127505349683545E-3</v>
      </c>
    </row>
    <row r="28" spans="1:11" x14ac:dyDescent="0.25">
      <c r="A28" s="17">
        <v>2012</v>
      </c>
      <c r="B28" s="12" t="s">
        <v>120</v>
      </c>
      <c r="C28" s="23">
        <f>Plaće_izvorno!C23</f>
        <v>725.86103921958988</v>
      </c>
      <c r="D28" s="25">
        <f t="shared" si="0"/>
        <v>1.0097460702243124</v>
      </c>
      <c r="E28" s="19">
        <f t="shared" si="1"/>
        <v>732.93533188091635</v>
      </c>
      <c r="F28" s="26">
        <f t="shared" si="2"/>
        <v>9.7460702243123976E-3</v>
      </c>
      <c r="G28" s="26">
        <f t="shared" si="4"/>
        <v>7.3678393811014153E-3</v>
      </c>
      <c r="H28" s="19">
        <f>E28*Parametri!$B$5</f>
        <v>5522.3012580567647</v>
      </c>
      <c r="I28" s="27">
        <f>Tečajevi!F23</f>
        <v>7.5173399999999999</v>
      </c>
      <c r="J28" s="19">
        <f t="shared" si="3"/>
        <v>734.60841974112714</v>
      </c>
      <c r="K28" s="26">
        <f t="shared" si="5"/>
        <v>-3.7728743148052191E-3</v>
      </c>
    </row>
    <row r="29" spans="1:11" x14ac:dyDescent="0.25">
      <c r="A29" s="17">
        <v>2013</v>
      </c>
      <c r="B29" s="12" t="s">
        <v>120</v>
      </c>
      <c r="C29" s="23">
        <f>Plaće_izvorno!C24</f>
        <v>730.90450593934565</v>
      </c>
      <c r="D29" s="25">
        <f t="shared" si="0"/>
        <v>1.0097460702243124</v>
      </c>
      <c r="E29" s="19">
        <f t="shared" si="1"/>
        <v>738.02795258149683</v>
      </c>
      <c r="F29" s="26">
        <f t="shared" si="2"/>
        <v>9.7460702243123976E-3</v>
      </c>
      <c r="G29" s="26">
        <f t="shared" si="4"/>
        <v>6.9482537941121247E-3</v>
      </c>
      <c r="H29" s="19">
        <f>E29*Parametri!$B$5</f>
        <v>5560.671608725288</v>
      </c>
      <c r="I29" s="27">
        <f>Tečajevi!F24</f>
        <v>7.5735479999999997</v>
      </c>
      <c r="J29" s="19">
        <f t="shared" si="3"/>
        <v>734.22279871010107</v>
      </c>
      <c r="K29" s="26">
        <f t="shared" si="5"/>
        <v>-5.2493412907239634E-4</v>
      </c>
    </row>
    <row r="30" spans="1:11" x14ac:dyDescent="0.25">
      <c r="A30" s="17">
        <v>2014</v>
      </c>
      <c r="B30" s="12" t="s">
        <v>120</v>
      </c>
      <c r="C30" s="23">
        <f>Plaće_izvorno!C25</f>
        <v>733.82440772446739</v>
      </c>
      <c r="D30" s="25">
        <f t="shared" si="0"/>
        <v>1.0097460702243124</v>
      </c>
      <c r="E30" s="19">
        <f t="shared" si="1"/>
        <v>740.97631193446455</v>
      </c>
      <c r="F30" s="26">
        <f t="shared" si="2"/>
        <v>9.7460702243123976E-3</v>
      </c>
      <c r="G30" s="26">
        <f t="shared" si="4"/>
        <v>3.9949155620120358E-3</v>
      </c>
      <c r="H30" s="19">
        <f>E30*Parametri!$B$5</f>
        <v>5582.8860222702233</v>
      </c>
      <c r="I30" s="27">
        <f>Tečajevi!F25</f>
        <v>7.6300140000000001</v>
      </c>
      <c r="J30" s="19">
        <f t="shared" si="3"/>
        <v>731.7006262727989</v>
      </c>
      <c r="K30" s="26">
        <f t="shared" si="5"/>
        <v>-3.4351595206975061E-3</v>
      </c>
    </row>
    <row r="31" spans="1:11" x14ac:dyDescent="0.25">
      <c r="A31" s="17">
        <v>2015</v>
      </c>
      <c r="B31" s="12" t="s">
        <v>120</v>
      </c>
      <c r="C31" s="23">
        <f>Plaće_izvorno!C26</f>
        <v>749.88386754263718</v>
      </c>
      <c r="D31" s="25">
        <f t="shared" si="0"/>
        <v>1.0097460702243124</v>
      </c>
      <c r="E31" s="19">
        <f t="shared" si="1"/>
        <v>757.19228837578669</v>
      </c>
      <c r="F31" s="26">
        <f t="shared" si="2"/>
        <v>9.7460702243123976E-3</v>
      </c>
      <c r="G31" s="26">
        <f t="shared" si="4"/>
        <v>2.18846084282871E-2</v>
      </c>
      <c r="H31" s="19">
        <f>E31*Parametri!$B$5</f>
        <v>5705.065296767365</v>
      </c>
      <c r="I31" s="27">
        <f>Tečajevi!F26</f>
        <v>7.6096009999999996</v>
      </c>
      <c r="J31" s="19">
        <f t="shared" si="3"/>
        <v>749.7193738235901</v>
      </c>
      <c r="K31" s="26">
        <f t="shared" si="5"/>
        <v>2.4625846833802312E-2</v>
      </c>
    </row>
    <row r="32" spans="1:11" x14ac:dyDescent="0.25">
      <c r="A32" s="17">
        <v>2016</v>
      </c>
      <c r="B32" s="12" t="s">
        <v>121</v>
      </c>
      <c r="C32" s="23">
        <f>Plaće_izvorno!E27</f>
        <v>754.52916583714909</v>
      </c>
      <c r="D32" s="25">
        <f>$E$6</f>
        <v>1.0198543612383562</v>
      </c>
      <c r="E32" s="19">
        <f t="shared" si="1"/>
        <v>769.50986046055539</v>
      </c>
      <c r="F32" s="26">
        <f t="shared" si="2"/>
        <v>1.9854361238356155E-2</v>
      </c>
      <c r="G32" s="26">
        <f t="shared" si="4"/>
        <v>1.6267429388630461E-2</v>
      </c>
      <c r="H32" s="19">
        <f>E32*Parametri!$B$5</f>
        <v>5797.8720436400545</v>
      </c>
      <c r="I32" s="27">
        <f>Tečajevi!F27</f>
        <v>7.5293830000000002</v>
      </c>
      <c r="J32" s="19">
        <f t="shared" si="3"/>
        <v>770.03282256196212</v>
      </c>
      <c r="K32" s="26">
        <f t="shared" si="5"/>
        <v>2.7094736307497147E-2</v>
      </c>
    </row>
    <row r="33" spans="1:11" x14ac:dyDescent="0.25">
      <c r="A33" s="17">
        <v>2017</v>
      </c>
      <c r="B33" s="12" t="s">
        <v>121</v>
      </c>
      <c r="C33" s="23">
        <f>Plaće_izvorno!E28</f>
        <v>794.34600836153686</v>
      </c>
      <c r="D33" s="25">
        <f>$E$6</f>
        <v>1.0198543612383562</v>
      </c>
      <c r="E33" s="19">
        <f t="shared" si="1"/>
        <v>810.11724095979309</v>
      </c>
      <c r="F33" s="26">
        <f t="shared" si="2"/>
        <v>1.9854361238356155E-2</v>
      </c>
      <c r="G33" s="26">
        <f t="shared" si="4"/>
        <v>5.2770448548812521E-2</v>
      </c>
      <c r="H33" s="19">
        <f>E33*Parametri!$B$5</f>
        <v>6103.828352011561</v>
      </c>
      <c r="I33" s="27">
        <f>Tečajevi!F28</f>
        <v>7.4600999999999997</v>
      </c>
      <c r="J33" s="19">
        <f t="shared" si="3"/>
        <v>818.19658610629369</v>
      </c>
      <c r="K33" s="26">
        <f t="shared" si="5"/>
        <v>6.254767606410172E-2</v>
      </c>
    </row>
    <row r="34" spans="1:11" x14ac:dyDescent="0.25">
      <c r="A34" s="17">
        <v>2018</v>
      </c>
      <c r="B34" s="12" t="s">
        <v>121</v>
      </c>
      <c r="C34" s="23">
        <f>Plaće_izvorno!E29</f>
        <v>828.45577012409581</v>
      </c>
      <c r="D34" s="25">
        <f>$E$6</f>
        <v>1.0198543612383562</v>
      </c>
      <c r="E34" s="19">
        <f t="shared" si="1"/>
        <v>844.9042302541402</v>
      </c>
      <c r="F34" s="26">
        <f t="shared" si="2"/>
        <v>1.9854361238356155E-2</v>
      </c>
      <c r="G34" s="26">
        <f t="shared" si="4"/>
        <v>4.294068504594839E-2</v>
      </c>
      <c r="H34" s="19">
        <f>E34*Parametri!$B$5</f>
        <v>6365.9309228498196</v>
      </c>
      <c r="I34" s="27">
        <f>Tečajevi!F29</f>
        <v>7.4141110000000001</v>
      </c>
      <c r="J34" s="19">
        <f t="shared" si="3"/>
        <v>858.62363307614623</v>
      </c>
      <c r="K34" s="26">
        <f t="shared" si="5"/>
        <v>4.9409943351438779E-2</v>
      </c>
    </row>
    <row r="35" spans="1:11" x14ac:dyDescent="0.25">
      <c r="A35" s="17">
        <v>2019</v>
      </c>
      <c r="B35" s="12" t="s">
        <v>121</v>
      </c>
      <c r="C35" s="23">
        <f>Plaće_izvorno!E30</f>
        <v>856.99117393324036</v>
      </c>
      <c r="D35" s="25">
        <f>$E$6</f>
        <v>1.0198543612383562</v>
      </c>
      <c r="E35" s="19">
        <f t="shared" si="1"/>
        <v>874.00618627859387</v>
      </c>
      <c r="F35" s="26">
        <f t="shared" si="2"/>
        <v>1.9854361238356155E-2</v>
      </c>
      <c r="G35" s="26">
        <f t="shared" si="4"/>
        <v>3.4444088433194464E-2</v>
      </c>
      <c r="H35" s="19">
        <f>E35*Parametri!$B$5</f>
        <v>6585.1996105160661</v>
      </c>
      <c r="I35" s="27">
        <f>Tečajevi!F30</f>
        <v>7.4136050000000004</v>
      </c>
      <c r="J35" s="19">
        <f t="shared" si="3"/>
        <v>888.25876351870181</v>
      </c>
      <c r="K35" s="26">
        <f t="shared" si="5"/>
        <v>3.4514692236438105E-2</v>
      </c>
    </row>
    <row r="36" spans="1:11" x14ac:dyDescent="0.25">
      <c r="A36" s="17">
        <v>2020</v>
      </c>
      <c r="B36" s="12" t="s">
        <v>122</v>
      </c>
      <c r="C36" s="23">
        <f>Plaće_izvorno!E31</f>
        <v>897.60435330811595</v>
      </c>
      <c r="D36" s="25">
        <v>1</v>
      </c>
      <c r="E36" s="19">
        <f t="shared" si="1"/>
        <v>897.60435330811595</v>
      </c>
      <c r="F36" s="26">
        <f t="shared" si="2"/>
        <v>0</v>
      </c>
      <c r="G36" s="26">
        <f t="shared" si="4"/>
        <v>2.7000000000000135E-2</v>
      </c>
      <c r="H36" s="19">
        <f>E36*Parametri!$B$5</f>
        <v>6763</v>
      </c>
      <c r="I36" s="27">
        <f>Tečajevi!F31</f>
        <v>7.53308</v>
      </c>
      <c r="J36" s="19">
        <f t="shared" si="3"/>
        <v>897.77355344693012</v>
      </c>
      <c r="K36" s="26">
        <f t="shared" si="5"/>
        <v>1.0711732120195272E-2</v>
      </c>
    </row>
    <row r="37" spans="1:11" x14ac:dyDescent="0.25">
      <c r="A37" s="17">
        <v>2021</v>
      </c>
      <c r="B37" s="12" t="s">
        <v>122</v>
      </c>
      <c r="C37" s="23">
        <f>Plaće_izvorno!E32</f>
        <v>946.18090118786904</v>
      </c>
      <c r="D37" s="25">
        <v>1</v>
      </c>
      <c r="E37" s="19">
        <f t="shared" si="1"/>
        <v>946.18090118786904</v>
      </c>
      <c r="F37" s="26">
        <f t="shared" si="2"/>
        <v>0</v>
      </c>
      <c r="G37" s="26">
        <f t="shared" si="4"/>
        <v>5.4117994972645134E-2</v>
      </c>
      <c r="H37" s="19">
        <f>E37*Parametri!$B$5</f>
        <v>7129</v>
      </c>
      <c r="I37" s="27">
        <f>Tečajevi!F32</f>
        <v>7.5241829999999998</v>
      </c>
      <c r="J37" s="19">
        <f t="shared" si="3"/>
        <v>947.47828435326471</v>
      </c>
      <c r="K37" s="26">
        <f t="shared" si="5"/>
        <v>5.5364440972333506E-2</v>
      </c>
    </row>
    <row r="38" spans="1:11" x14ac:dyDescent="0.25">
      <c r="A38" s="17">
        <v>2022</v>
      </c>
      <c r="B38" s="12" t="s">
        <v>122</v>
      </c>
      <c r="C38" s="23">
        <f>Plaće_izvorno!E33</f>
        <v>1015.7276527971331</v>
      </c>
      <c r="D38" s="25">
        <v>1</v>
      </c>
      <c r="E38" s="19">
        <f t="shared" si="1"/>
        <v>1015.7276527971331</v>
      </c>
      <c r="F38" s="26">
        <f t="shared" si="2"/>
        <v>0</v>
      </c>
      <c r="G38" s="26">
        <f t="shared" si="4"/>
        <v>7.3502595034366847E-2</v>
      </c>
      <c r="H38" s="19">
        <f>E38*Parametri!$B$5</f>
        <v>7653</v>
      </c>
      <c r="I38" s="27">
        <f>Tečajevi!F33</f>
        <v>7.5315849999999998</v>
      </c>
      <c r="J38" s="19">
        <f t="shared" si="3"/>
        <v>1016.1207767023808</v>
      </c>
      <c r="K38" s="26">
        <f t="shared" si="5"/>
        <v>7.2447562633026985E-2</v>
      </c>
    </row>
    <row r="39" spans="1:11" x14ac:dyDescent="0.25">
      <c r="A39" s="17">
        <v>2023</v>
      </c>
      <c r="B39" s="12" t="s">
        <v>122</v>
      </c>
      <c r="C39" s="23">
        <f>Plaće_izvorno!E34</f>
        <v>1148.0522927865154</v>
      </c>
      <c r="D39" s="25">
        <v>1</v>
      </c>
      <c r="E39" s="19">
        <f t="shared" si="1"/>
        <v>1148.0522927865154</v>
      </c>
      <c r="F39" s="26">
        <f t="shared" si="2"/>
        <v>0</v>
      </c>
      <c r="G39" s="26">
        <f t="shared" si="4"/>
        <v>0.13027570887233764</v>
      </c>
      <c r="H39" s="21"/>
      <c r="I39" s="29"/>
      <c r="J39" s="19">
        <f>E39</f>
        <v>1148.0522927865154</v>
      </c>
      <c r="K39" s="26">
        <f t="shared" si="5"/>
        <v>0.12983841990938538</v>
      </c>
    </row>
    <row r="40" spans="1:11" x14ac:dyDescent="0.25">
      <c r="A40" s="17">
        <v>2024</v>
      </c>
      <c r="B40" s="12" t="s">
        <v>122</v>
      </c>
      <c r="C40" s="23">
        <f>Plaće_izvorno!E35</f>
        <v>1318</v>
      </c>
      <c r="D40" s="25">
        <v>1</v>
      </c>
      <c r="E40" s="19">
        <f t="shared" si="1"/>
        <v>1318</v>
      </c>
      <c r="F40" s="26">
        <f t="shared" si="2"/>
        <v>0</v>
      </c>
      <c r="G40" s="26">
        <f t="shared" si="4"/>
        <v>0.14803132947976883</v>
      </c>
      <c r="H40" s="21"/>
      <c r="I40" s="29"/>
      <c r="J40" s="19">
        <f>E40</f>
        <v>1318</v>
      </c>
      <c r="K40" s="26">
        <f t="shared" si="5"/>
        <v>0.14803132947976883</v>
      </c>
    </row>
    <row r="41" spans="1:11" x14ac:dyDescent="0.25">
      <c r="A41" s="17">
        <v>2025</v>
      </c>
      <c r="B41" s="12" t="s">
        <v>122</v>
      </c>
      <c r="C41" s="23">
        <f>Plaće_izvorno!E36</f>
        <v>1449</v>
      </c>
      <c r="D41" s="25">
        <v>1</v>
      </c>
      <c r="E41" s="19">
        <f t="shared" si="1"/>
        <v>1449</v>
      </c>
      <c r="F41" s="26">
        <f t="shared" si="2"/>
        <v>0</v>
      </c>
      <c r="G41" s="26">
        <f t="shared" si="4"/>
        <v>9.9393019726858878E-2</v>
      </c>
      <c r="H41" s="21"/>
      <c r="I41" s="29"/>
      <c r="J41" s="19">
        <f>E41</f>
        <v>1449</v>
      </c>
      <c r="K41" s="26">
        <f t="shared" si="5"/>
        <v>9.9393019726858878E-2</v>
      </c>
    </row>
    <row r="42" spans="1:11" x14ac:dyDescent="0.25">
      <c r="A42" s="17">
        <v>2026</v>
      </c>
      <c r="B42" s="12" t="s">
        <v>123</v>
      </c>
      <c r="C42" s="23">
        <f>Plaće_izvorno!E37</f>
        <v>1542</v>
      </c>
      <c r="D42" s="25">
        <v>1</v>
      </c>
      <c r="E42" s="19">
        <f t="shared" si="1"/>
        <v>1542</v>
      </c>
      <c r="F42" s="26">
        <f t="shared" si="2"/>
        <v>0</v>
      </c>
      <c r="G42" s="26">
        <f t="shared" si="4"/>
        <v>6.4182194616977162E-2</v>
      </c>
      <c r="H42" s="21"/>
      <c r="I42" s="29"/>
      <c r="J42" s="19">
        <f>E42</f>
        <v>1542</v>
      </c>
      <c r="K42" s="26">
        <f t="shared" si="5"/>
        <v>6.4182194616977162E-2</v>
      </c>
    </row>
    <row r="44" spans="1:11" x14ac:dyDescent="0.25">
      <c r="A44" s="9" t="s">
        <v>124</v>
      </c>
    </row>
  </sheetData>
  <mergeCells count="3">
    <mergeCell ref="A5:D5"/>
    <mergeCell ref="A6:D6"/>
    <mergeCell ref="A7:D7"/>
  </mergeCell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6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7109375" defaultRowHeight="15" x14ac:dyDescent="0.25"/>
  <cols>
    <col min="1" max="1" width="9" customWidth="1"/>
    <col min="2" max="3" width="13" customWidth="1"/>
    <col min="4" max="4" width="15" customWidth="1"/>
    <col min="5" max="6" width="13" customWidth="1"/>
    <col min="7" max="7" width="15" customWidth="1"/>
    <col min="8" max="8" width="13" customWidth="1"/>
    <col min="9" max="9" width="60" customWidth="1"/>
  </cols>
  <sheetData>
    <row r="1" spans="1:9" ht="18" x14ac:dyDescent="0.25">
      <c r="A1" s="8" t="s">
        <v>125</v>
      </c>
    </row>
    <row r="2" spans="1:9" x14ac:dyDescent="0.25">
      <c r="A2" s="9" t="s">
        <v>126</v>
      </c>
    </row>
    <row r="4" spans="1:9" ht="42" customHeight="1" x14ac:dyDescent="0.25">
      <c r="A4" s="10" t="s">
        <v>94</v>
      </c>
      <c r="B4" s="10" t="s">
        <v>127</v>
      </c>
      <c r="C4" s="10" t="s">
        <v>128</v>
      </c>
      <c r="D4" s="10" t="s">
        <v>129</v>
      </c>
      <c r="E4" s="10" t="s">
        <v>130</v>
      </c>
      <c r="F4" s="10" t="s">
        <v>131</v>
      </c>
      <c r="G4" s="10" t="s">
        <v>132</v>
      </c>
      <c r="H4" s="10" t="s">
        <v>133</v>
      </c>
      <c r="I4" s="10" t="s">
        <v>134</v>
      </c>
    </row>
    <row r="5" spans="1:9" x14ac:dyDescent="0.25">
      <c r="A5" s="17">
        <v>1994</v>
      </c>
      <c r="B5" s="30">
        <v>3.6921759999999999</v>
      </c>
      <c r="C5" s="30">
        <v>7.0876799999999998</v>
      </c>
      <c r="D5" s="31">
        <f>B5*Parametri!$B$10</f>
        <v>7.2212685860799999</v>
      </c>
      <c r="F5" s="32">
        <f>D5</f>
        <v>7.2212685860799999</v>
      </c>
      <c r="G5" s="30">
        <v>3.6823289083333299</v>
      </c>
      <c r="H5" s="33">
        <f t="shared" ref="H5:H12" si="0">G5/(B5)-1</f>
        <v>-2.6670157832860975E-3</v>
      </c>
      <c r="I5" s="12" t="s">
        <v>135</v>
      </c>
    </row>
    <row r="6" spans="1:9" x14ac:dyDescent="0.25">
      <c r="A6" s="17">
        <v>1995</v>
      </c>
      <c r="B6" s="30">
        <v>3.6492149999999999</v>
      </c>
      <c r="C6" s="30">
        <v>6.7572469999999996</v>
      </c>
      <c r="D6" s="31">
        <f>B6*Parametri!$B$10</f>
        <v>7.1372441734499992</v>
      </c>
      <c r="F6" s="32">
        <f>D6</f>
        <v>7.1372441734499992</v>
      </c>
      <c r="G6" s="30">
        <v>3.6495416666666598</v>
      </c>
      <c r="H6" s="33">
        <f t="shared" si="0"/>
        <v>8.9516969172809269E-5</v>
      </c>
      <c r="I6" s="12" t="s">
        <v>136</v>
      </c>
    </row>
    <row r="7" spans="1:9" x14ac:dyDescent="0.25">
      <c r="A7" s="17">
        <v>1996</v>
      </c>
      <c r="B7" s="30">
        <v>3.614716</v>
      </c>
      <c r="C7" s="30">
        <v>6.8055269999999997</v>
      </c>
      <c r="D7" s="31">
        <f>B7*Parametri!$B$10</f>
        <v>7.0697699942799996</v>
      </c>
      <c r="F7" s="32">
        <f>D7</f>
        <v>7.0697699942799996</v>
      </c>
      <c r="G7" s="30">
        <v>3.60849166666666</v>
      </c>
      <c r="H7" s="33">
        <f t="shared" si="0"/>
        <v>-1.7219425629400043E-3</v>
      </c>
      <c r="I7" s="12" t="s">
        <v>136</v>
      </c>
    </row>
    <row r="8" spans="1:9" x14ac:dyDescent="0.25">
      <c r="A8" s="17">
        <v>1997</v>
      </c>
      <c r="B8" s="30">
        <v>3.556098</v>
      </c>
      <c r="C8" s="30">
        <v>6.9607190000000001</v>
      </c>
      <c r="D8" s="31">
        <f>B8*Parametri!$B$10</f>
        <v>6.9551231513399996</v>
      </c>
      <c r="F8" s="32">
        <f>D8</f>
        <v>6.9551231513399996</v>
      </c>
      <c r="G8" s="30">
        <v>3.55476666666666</v>
      </c>
      <c r="H8" s="33">
        <f t="shared" si="0"/>
        <v>-3.7438038359460801E-4</v>
      </c>
      <c r="I8" s="12" t="s">
        <v>136</v>
      </c>
    </row>
    <row r="9" spans="1:9" x14ac:dyDescent="0.25">
      <c r="A9" s="17">
        <v>1998</v>
      </c>
      <c r="B9" s="30">
        <v>3.6207950000000002</v>
      </c>
      <c r="C9" s="30">
        <v>7.1391590000000003</v>
      </c>
      <c r="D9" s="31">
        <f>B9*Parametri!$B$10</f>
        <v>7.0816594848500003</v>
      </c>
      <c r="F9" s="32">
        <f>D9</f>
        <v>7.0816594848500003</v>
      </c>
      <c r="G9" s="30">
        <v>3.6297999999999999</v>
      </c>
      <c r="H9" s="33">
        <f t="shared" si="0"/>
        <v>2.487022877572409E-3</v>
      </c>
      <c r="I9" s="12" t="s">
        <v>136</v>
      </c>
    </row>
    <row r="10" spans="1:9" x14ac:dyDescent="0.25">
      <c r="A10" s="17">
        <v>1999</v>
      </c>
      <c r="B10" s="30">
        <v>3.876528</v>
      </c>
      <c r="E10" s="30">
        <v>7.581823</v>
      </c>
      <c r="F10" s="32">
        <f t="shared" ref="F10:F33" si="1">E10</f>
        <v>7.581823</v>
      </c>
      <c r="G10" s="30">
        <v>3.8825042500000002</v>
      </c>
      <c r="H10" s="33">
        <f t="shared" si="0"/>
        <v>1.5416501570477692E-3</v>
      </c>
      <c r="I10" s="12" t="s">
        <v>137</v>
      </c>
    </row>
    <row r="11" spans="1:9" x14ac:dyDescent="0.25">
      <c r="A11" s="17">
        <v>2000</v>
      </c>
      <c r="B11" s="30">
        <v>3.903127</v>
      </c>
      <c r="E11" s="30">
        <v>7.6338520000000001</v>
      </c>
      <c r="F11" s="32">
        <f t="shared" si="1"/>
        <v>7.6338520000000001</v>
      </c>
      <c r="G11" s="30">
        <v>3.9021807499999999</v>
      </c>
      <c r="H11" s="33">
        <f t="shared" si="0"/>
        <v>-2.4243382293231974E-4</v>
      </c>
      <c r="I11" s="12"/>
    </row>
    <row r="12" spans="1:9" x14ac:dyDescent="0.25">
      <c r="A12" s="17">
        <v>2001</v>
      </c>
      <c r="B12" s="30">
        <v>3.8198650000000001</v>
      </c>
      <c r="E12" s="30">
        <v>7.471006</v>
      </c>
      <c r="F12" s="32">
        <f t="shared" si="1"/>
        <v>7.471006</v>
      </c>
      <c r="G12" s="30">
        <v>3.8249034166666598</v>
      </c>
      <c r="H12" s="33">
        <f t="shared" si="0"/>
        <v>1.3190038565917828E-3</v>
      </c>
      <c r="I12" s="12"/>
    </row>
    <row r="13" spans="1:9" x14ac:dyDescent="0.25">
      <c r="A13" s="17">
        <v>2002</v>
      </c>
      <c r="E13" s="30">
        <v>7.4069760000000002</v>
      </c>
      <c r="F13" s="32">
        <f t="shared" si="1"/>
        <v>7.4069760000000002</v>
      </c>
      <c r="G13" s="30">
        <v>3.79156534566666</v>
      </c>
      <c r="H13" s="33">
        <f>G13/(E13/Parametri!$B$10)-1</f>
        <v>1.1720370114907119E-3</v>
      </c>
      <c r="I13" s="12" t="s">
        <v>138</v>
      </c>
    </row>
    <row r="14" spans="1:9" x14ac:dyDescent="0.25">
      <c r="A14" s="17">
        <v>2003</v>
      </c>
      <c r="E14" s="30">
        <v>7.5642480000000001</v>
      </c>
      <c r="F14" s="32">
        <f t="shared" si="1"/>
        <v>7.5642480000000001</v>
      </c>
      <c r="G14" s="30">
        <v>3.8755061789999998</v>
      </c>
      <c r="H14" s="33">
        <f>G14/(E14/Parametri!$B$10)-1</f>
        <v>2.0601188741524723E-3</v>
      </c>
      <c r="I14" s="12" t="s">
        <v>138</v>
      </c>
    </row>
    <row r="15" spans="1:9" x14ac:dyDescent="0.25">
      <c r="A15" s="17">
        <v>2004</v>
      </c>
      <c r="E15" s="30">
        <v>7.4956800000000001</v>
      </c>
      <c r="F15" s="32">
        <f t="shared" si="1"/>
        <v>7.4956800000000001</v>
      </c>
      <c r="G15" s="30">
        <v>3.8368516606666598</v>
      </c>
      <c r="H15" s="33">
        <f>G15/(E15/Parametri!$B$10)-1</f>
        <v>1.1406014506585294E-3</v>
      </c>
      <c r="I15" s="12" t="s">
        <v>138</v>
      </c>
    </row>
    <row r="16" spans="1:9" x14ac:dyDescent="0.25">
      <c r="A16" s="17">
        <v>2005</v>
      </c>
      <c r="E16" s="30">
        <v>7.4000469999999998</v>
      </c>
      <c r="F16" s="32">
        <f t="shared" si="1"/>
        <v>7.4000469999999998</v>
      </c>
      <c r="G16" s="30">
        <v>3.7815710380000001</v>
      </c>
      <c r="H16" s="33">
        <f>G16/(E16/Parametri!$B$10)-1</f>
        <v>-5.3201239782119103E-4</v>
      </c>
      <c r="I16" s="12" t="s">
        <v>138</v>
      </c>
    </row>
    <row r="17" spans="1:9" x14ac:dyDescent="0.25">
      <c r="A17" s="17">
        <v>2006</v>
      </c>
      <c r="E17" s="30">
        <v>7.3228489999999997</v>
      </c>
      <c r="F17" s="32">
        <f t="shared" si="1"/>
        <v>7.3228489999999997</v>
      </c>
      <c r="G17" s="30">
        <v>3.7411800020833299</v>
      </c>
      <c r="H17" s="33">
        <f>G17/(E17/Parametri!$B$10)-1</f>
        <v>-7.8342685003618406E-4</v>
      </c>
      <c r="I17" s="12" t="s">
        <v>138</v>
      </c>
    </row>
    <row r="18" spans="1:9" x14ac:dyDescent="0.25">
      <c r="A18" s="17">
        <v>2007</v>
      </c>
      <c r="E18" s="30">
        <v>7.3360190000000003</v>
      </c>
      <c r="F18" s="32">
        <f t="shared" si="1"/>
        <v>7.3360190000000003</v>
      </c>
      <c r="G18" s="30">
        <v>3.7473937749166599</v>
      </c>
      <c r="H18" s="33">
        <f>G18/(E18/Parametri!$B$10)-1</f>
        <v>-9.2064009168313365E-4</v>
      </c>
      <c r="I18" s="12" t="s">
        <v>138</v>
      </c>
    </row>
    <row r="19" spans="1:9" x14ac:dyDescent="0.25">
      <c r="A19" s="17">
        <v>2008</v>
      </c>
      <c r="E19" s="30">
        <v>7.2231779999999999</v>
      </c>
      <c r="F19" s="32">
        <f t="shared" si="1"/>
        <v>7.2231779999999999</v>
      </c>
      <c r="G19" s="30">
        <v>3.6929463450000002</v>
      </c>
      <c r="H19" s="33">
        <f>G19/(E19/Parametri!$B$10)-1</f>
        <v>-5.5758013806306295E-5</v>
      </c>
      <c r="I19" s="12" t="s">
        <v>138</v>
      </c>
    </row>
    <row r="20" spans="1:9" x14ac:dyDescent="0.25">
      <c r="A20" s="17">
        <v>2009</v>
      </c>
      <c r="E20" s="30">
        <v>7.3395539999999997</v>
      </c>
      <c r="F20" s="32">
        <f t="shared" si="1"/>
        <v>7.3395539999999997</v>
      </c>
      <c r="G20" s="30">
        <v>3.7536640028333301</v>
      </c>
      <c r="H20" s="33">
        <f>G20/(E20/Parametri!$B$10)-1</f>
        <v>2.6904450345521802E-4</v>
      </c>
      <c r="I20" s="12" t="s">
        <v>138</v>
      </c>
    </row>
    <row r="21" spans="1:9" x14ac:dyDescent="0.25">
      <c r="A21" s="17">
        <v>2010</v>
      </c>
      <c r="E21" s="30">
        <v>7.2862299999999998</v>
      </c>
      <c r="F21" s="32">
        <f t="shared" si="1"/>
        <v>7.2862299999999998</v>
      </c>
      <c r="G21" s="30">
        <v>3.7284864994166602</v>
      </c>
      <c r="H21" s="33">
        <f>G21/(E21/Parametri!$B$10)-1</f>
        <v>8.3112256325801326E-4</v>
      </c>
      <c r="I21" s="12" t="s">
        <v>138</v>
      </c>
    </row>
    <row r="22" spans="1:9" x14ac:dyDescent="0.25">
      <c r="A22" s="17">
        <v>2011</v>
      </c>
      <c r="E22" s="30">
        <v>7.4342040000000003</v>
      </c>
      <c r="F22" s="32">
        <f t="shared" si="1"/>
        <v>7.4342040000000003</v>
      </c>
      <c r="G22" s="30">
        <v>3.8046211838333299</v>
      </c>
      <c r="H22" s="33">
        <f>G22/(E22/Parametri!$B$10)-1</f>
        <v>9.4001321146697236E-4</v>
      </c>
      <c r="I22" s="12" t="s">
        <v>138</v>
      </c>
    </row>
    <row r="23" spans="1:9" x14ac:dyDescent="0.25">
      <c r="A23" s="17">
        <v>2012</v>
      </c>
      <c r="E23" s="30">
        <v>7.5173399999999999</v>
      </c>
      <c r="F23" s="32">
        <f t="shared" si="1"/>
        <v>7.5173399999999999</v>
      </c>
      <c r="G23" s="30">
        <v>3.8485738365833302</v>
      </c>
      <c r="H23" s="33">
        <f>G23/(E23/Parametri!$B$10)-1</f>
        <v>1.3058032235837569E-3</v>
      </c>
      <c r="I23" s="12" t="s">
        <v>138</v>
      </c>
    </row>
    <row r="24" spans="1:9" x14ac:dyDescent="0.25">
      <c r="A24" s="17">
        <v>2013</v>
      </c>
      <c r="E24" s="30">
        <v>7.5735479999999997</v>
      </c>
      <c r="F24" s="32">
        <f t="shared" si="1"/>
        <v>7.5735479999999997</v>
      </c>
      <c r="I24" s="12"/>
    </row>
    <row r="25" spans="1:9" x14ac:dyDescent="0.25">
      <c r="A25" s="17">
        <v>2014</v>
      </c>
      <c r="E25" s="30">
        <v>7.6300140000000001</v>
      </c>
      <c r="F25" s="32">
        <f t="shared" si="1"/>
        <v>7.6300140000000001</v>
      </c>
      <c r="I25" s="12"/>
    </row>
    <row r="26" spans="1:9" x14ac:dyDescent="0.25">
      <c r="A26" s="17">
        <v>2015</v>
      </c>
      <c r="E26" s="30">
        <v>7.6096009999999996</v>
      </c>
      <c r="F26" s="32">
        <f t="shared" si="1"/>
        <v>7.6096009999999996</v>
      </c>
      <c r="I26" s="12"/>
    </row>
    <row r="27" spans="1:9" x14ac:dyDescent="0.25">
      <c r="A27" s="17">
        <v>2016</v>
      </c>
      <c r="E27" s="30">
        <v>7.5293830000000002</v>
      </c>
      <c r="F27" s="32">
        <f t="shared" si="1"/>
        <v>7.5293830000000002</v>
      </c>
      <c r="I27" s="12"/>
    </row>
    <row r="28" spans="1:9" x14ac:dyDescent="0.25">
      <c r="A28" s="17">
        <v>2017</v>
      </c>
      <c r="E28" s="30">
        <v>7.4600999999999997</v>
      </c>
      <c r="F28" s="32">
        <f t="shared" si="1"/>
        <v>7.4600999999999997</v>
      </c>
      <c r="I28" s="12"/>
    </row>
    <row r="29" spans="1:9" x14ac:dyDescent="0.25">
      <c r="A29" s="17">
        <v>2018</v>
      </c>
      <c r="E29" s="30">
        <v>7.4141110000000001</v>
      </c>
      <c r="F29" s="32">
        <f t="shared" si="1"/>
        <v>7.4141110000000001</v>
      </c>
      <c r="I29" s="12"/>
    </row>
    <row r="30" spans="1:9" x14ac:dyDescent="0.25">
      <c r="A30" s="17">
        <v>2019</v>
      </c>
      <c r="E30" s="30">
        <v>7.4136050000000004</v>
      </c>
      <c r="F30" s="32">
        <f t="shared" si="1"/>
        <v>7.4136050000000004</v>
      </c>
      <c r="I30" s="12"/>
    </row>
    <row r="31" spans="1:9" x14ac:dyDescent="0.25">
      <c r="A31" s="17">
        <v>2020</v>
      </c>
      <c r="E31" s="30">
        <v>7.53308</v>
      </c>
      <c r="F31" s="32">
        <f t="shared" si="1"/>
        <v>7.53308</v>
      </c>
      <c r="I31" s="12"/>
    </row>
    <row r="32" spans="1:9" x14ac:dyDescent="0.25">
      <c r="A32" s="17">
        <v>2021</v>
      </c>
      <c r="E32" s="30">
        <v>7.5241829999999998</v>
      </c>
      <c r="F32" s="32">
        <f t="shared" si="1"/>
        <v>7.5241829999999998</v>
      </c>
      <c r="I32" s="12"/>
    </row>
    <row r="33" spans="1:9" x14ac:dyDescent="0.25">
      <c r="A33" s="17">
        <v>2022</v>
      </c>
      <c r="E33" s="30">
        <v>7.5315849999999998</v>
      </c>
      <c r="F33" s="32">
        <f t="shared" si="1"/>
        <v>7.5315849999999998</v>
      </c>
      <c r="I33" s="12"/>
    </row>
    <row r="35" spans="1:9" x14ac:dyDescent="0.25">
      <c r="A35" s="9" t="s">
        <v>139</v>
      </c>
    </row>
    <row r="36" spans="1:9" x14ac:dyDescent="0.25">
      <c r="A36" s="9" t="s">
        <v>140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41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8.7109375" defaultRowHeight="15" x14ac:dyDescent="0.25"/>
  <cols>
    <col min="1" max="1" width="9" customWidth="1"/>
    <col min="2" max="2" width="22" customWidth="1"/>
    <col min="3" max="14" width="7" customWidth="1"/>
    <col min="15" max="16" width="11" customWidth="1"/>
  </cols>
  <sheetData>
    <row r="1" spans="1:16" ht="18" x14ac:dyDescent="0.25">
      <c r="A1" s="8" t="s">
        <v>141</v>
      </c>
    </row>
    <row r="2" spans="1:16" x14ac:dyDescent="0.25">
      <c r="A2" s="9" t="s">
        <v>142</v>
      </c>
    </row>
    <row r="4" spans="1:16" ht="42" customHeight="1" x14ac:dyDescent="0.25">
      <c r="A4" s="10" t="s">
        <v>94</v>
      </c>
      <c r="B4" s="10" t="s">
        <v>143</v>
      </c>
      <c r="C4" s="10" t="s">
        <v>144</v>
      </c>
      <c r="D4" s="10" t="s">
        <v>145</v>
      </c>
      <c r="E4" s="10" t="s">
        <v>146</v>
      </c>
      <c r="F4" s="10" t="s">
        <v>147</v>
      </c>
      <c r="G4" s="10" t="s">
        <v>148</v>
      </c>
      <c r="H4" s="10" t="s">
        <v>149</v>
      </c>
      <c r="I4" s="10" t="s">
        <v>150</v>
      </c>
      <c r="J4" s="10" t="s">
        <v>151</v>
      </c>
      <c r="K4" s="10" t="s">
        <v>152</v>
      </c>
      <c r="L4" s="10" t="s">
        <v>153</v>
      </c>
      <c r="M4" s="10" t="s">
        <v>154</v>
      </c>
      <c r="N4" s="10" t="s">
        <v>155</v>
      </c>
      <c r="O4" s="10" t="s">
        <v>156</v>
      </c>
      <c r="P4" s="10" t="s">
        <v>157</v>
      </c>
    </row>
    <row r="5" spans="1:16" x14ac:dyDescent="0.25">
      <c r="A5" s="17">
        <v>1993</v>
      </c>
      <c r="B5" s="12" t="s">
        <v>158</v>
      </c>
      <c r="C5" s="34">
        <v>6.5</v>
      </c>
      <c r="D5" s="34">
        <v>8.1</v>
      </c>
      <c r="E5" s="34">
        <v>10.4</v>
      </c>
      <c r="F5" s="34">
        <v>12.8</v>
      </c>
      <c r="G5" s="34">
        <v>16.2</v>
      </c>
      <c r="H5" s="34">
        <v>20.9</v>
      </c>
      <c r="I5" s="34">
        <v>26.5</v>
      </c>
      <c r="J5" s="34">
        <v>33.9</v>
      </c>
      <c r="K5" s="34">
        <v>44.3</v>
      </c>
      <c r="L5" s="34">
        <v>61.4</v>
      </c>
      <c r="M5" s="34">
        <v>62.3</v>
      </c>
      <c r="N5" s="34">
        <v>62</v>
      </c>
      <c r="O5" s="35">
        <f>AVERAGE(C5:N5)</f>
        <v>30.441666666666666</v>
      </c>
      <c r="P5" s="12">
        <f>COUNT(C5:N5)</f>
        <v>12</v>
      </c>
    </row>
    <row r="6" spans="1:16" x14ac:dyDescent="0.25">
      <c r="A6" s="17">
        <v>1994</v>
      </c>
      <c r="B6" s="12" t="s">
        <v>158</v>
      </c>
      <c r="C6" s="34">
        <v>61.9</v>
      </c>
      <c r="D6" s="34">
        <v>61</v>
      </c>
      <c r="E6" s="34">
        <v>60.4</v>
      </c>
      <c r="F6" s="34">
        <v>59.6</v>
      </c>
      <c r="G6" s="34">
        <v>59.5</v>
      </c>
      <c r="H6" s="34">
        <v>59.4</v>
      </c>
      <c r="I6" s="34">
        <v>59.8</v>
      </c>
      <c r="J6" s="34">
        <v>59.8</v>
      </c>
      <c r="K6" s="34">
        <v>60.1</v>
      </c>
      <c r="L6" s="34">
        <v>60.1</v>
      </c>
      <c r="M6" s="34">
        <v>60</v>
      </c>
      <c r="N6" s="34">
        <v>60.1</v>
      </c>
      <c r="O6" s="35">
        <f>AVERAGE(C6:N6)</f>
        <v>60.141666666666673</v>
      </c>
      <c r="P6" s="12">
        <f>COUNT(C6:N6)</f>
        <v>12</v>
      </c>
    </row>
    <row r="7" spans="1:16" x14ac:dyDescent="0.25">
      <c r="A7" s="17">
        <v>1995</v>
      </c>
      <c r="B7" s="12" t="s">
        <v>158</v>
      </c>
      <c r="C7" s="34">
        <v>60.6</v>
      </c>
      <c r="D7" s="34">
        <v>60.6</v>
      </c>
      <c r="E7" s="34">
        <v>60.7</v>
      </c>
      <c r="F7" s="34">
        <v>61.1</v>
      </c>
      <c r="G7" s="34">
        <v>61.2</v>
      </c>
      <c r="H7" s="34">
        <v>61</v>
      </c>
      <c r="I7" s="34">
        <v>61</v>
      </c>
      <c r="J7" s="34">
        <v>60.9</v>
      </c>
      <c r="K7" s="34">
        <v>61.9</v>
      </c>
      <c r="L7" s="34">
        <v>62.2</v>
      </c>
      <c r="M7" s="34">
        <v>62.3</v>
      </c>
      <c r="N7" s="34">
        <v>62.4</v>
      </c>
      <c r="O7" s="35">
        <f>AVERAGE(C7:N7)</f>
        <v>61.324999999999996</v>
      </c>
      <c r="P7" s="12">
        <f>COUNT(C7:N7)</f>
        <v>12</v>
      </c>
    </row>
    <row r="8" spans="1:16" x14ac:dyDescent="0.25">
      <c r="A8" s="17">
        <v>1996</v>
      </c>
      <c r="B8" s="12" t="s">
        <v>158</v>
      </c>
      <c r="C8" s="34">
        <v>62.5</v>
      </c>
      <c r="D8" s="34">
        <v>62.8</v>
      </c>
      <c r="E8" s="34">
        <v>62.8</v>
      </c>
      <c r="F8" s="34">
        <v>62.6</v>
      </c>
      <c r="G8" s="34">
        <v>63.3</v>
      </c>
      <c r="H8" s="34">
        <v>63.6</v>
      </c>
      <c r="I8" s="34">
        <v>63.8</v>
      </c>
      <c r="J8" s="34">
        <v>63.8</v>
      </c>
      <c r="K8" s="34">
        <v>63.9</v>
      </c>
      <c r="L8" s="34">
        <v>64.2</v>
      </c>
      <c r="M8" s="34">
        <v>64.5</v>
      </c>
      <c r="N8" s="34">
        <v>64.5</v>
      </c>
      <c r="O8" s="35">
        <f>AVERAGE(C8:N8)</f>
        <v>63.525000000000006</v>
      </c>
      <c r="P8" s="12">
        <f>COUNT(C8:N8)</f>
        <v>12</v>
      </c>
    </row>
    <row r="9" spans="1:16" x14ac:dyDescent="0.25">
      <c r="A9" s="17">
        <v>1997</v>
      </c>
      <c r="B9" s="12" t="s">
        <v>158</v>
      </c>
      <c r="C9" s="34">
        <v>65.099999999999994</v>
      </c>
      <c r="D9" s="34">
        <v>65.099999999999994</v>
      </c>
      <c r="E9" s="34">
        <v>65.2</v>
      </c>
      <c r="F9" s="34">
        <v>65.3</v>
      </c>
      <c r="G9" s="34">
        <v>65.5</v>
      </c>
      <c r="H9" s="34">
        <v>65.7</v>
      </c>
      <c r="I9" s="34">
        <v>65.5</v>
      </c>
      <c r="J9" s="34">
        <v>66</v>
      </c>
      <c r="K9" s="34">
        <v>66.2</v>
      </c>
      <c r="L9" s="34">
        <v>66.3</v>
      </c>
      <c r="M9" s="34">
        <v>66.5</v>
      </c>
      <c r="N9" s="34">
        <v>67</v>
      </c>
      <c r="O9" s="35">
        <f>AVERAGE(C9:N9)</f>
        <v>65.783333333333331</v>
      </c>
      <c r="P9" s="12">
        <f>COUNT(C9:N9)</f>
        <v>12</v>
      </c>
    </row>
    <row r="10" spans="1:16" x14ac:dyDescent="0.25">
      <c r="A10" s="17">
        <v>1998</v>
      </c>
      <c r="B10" s="12" t="s">
        <v>159</v>
      </c>
      <c r="N10" s="34">
        <v>49</v>
      </c>
    </row>
    <row r="11" spans="1:16" x14ac:dyDescent="0.25">
      <c r="A11" s="17">
        <v>1999</v>
      </c>
      <c r="B11" s="12" t="s">
        <v>159</v>
      </c>
      <c r="C11" s="34">
        <v>49.4</v>
      </c>
      <c r="D11" s="34">
        <v>49.6</v>
      </c>
      <c r="E11" s="34">
        <v>49.8</v>
      </c>
      <c r="F11" s="34">
        <v>50</v>
      </c>
      <c r="G11" s="34">
        <v>50.5</v>
      </c>
      <c r="H11" s="34">
        <v>50.5</v>
      </c>
      <c r="I11" s="34">
        <v>50.7</v>
      </c>
      <c r="J11" s="34">
        <v>50.6</v>
      </c>
      <c r="K11" s="34">
        <v>50.6</v>
      </c>
      <c r="L11" s="34">
        <v>50.7</v>
      </c>
      <c r="M11" s="34">
        <v>50.5</v>
      </c>
      <c r="N11" s="34">
        <v>50.8</v>
      </c>
      <c r="O11" s="35">
        <f t="shared" ref="O11:O37" si="0">AVERAGE(C11:N11)</f>
        <v>50.308333333333337</v>
      </c>
      <c r="P11" s="12">
        <f t="shared" ref="P11:P37" si="1">COUNT(C11:N11)</f>
        <v>12</v>
      </c>
    </row>
    <row r="12" spans="1:16" x14ac:dyDescent="0.25">
      <c r="A12" s="17">
        <v>2000</v>
      </c>
      <c r="B12" s="12" t="s">
        <v>159</v>
      </c>
      <c r="C12" s="34">
        <v>51.3</v>
      </c>
      <c r="D12" s="34">
        <v>51.5</v>
      </c>
      <c r="E12" s="34">
        <v>51.8</v>
      </c>
      <c r="F12" s="34">
        <v>52.1</v>
      </c>
      <c r="G12" s="34">
        <v>52.3</v>
      </c>
      <c r="H12" s="34">
        <v>52.8</v>
      </c>
      <c r="I12" s="34">
        <v>53.1</v>
      </c>
      <c r="J12" s="34">
        <v>53.1</v>
      </c>
      <c r="K12" s="34">
        <v>53.3</v>
      </c>
      <c r="L12" s="34">
        <v>53.4</v>
      </c>
      <c r="M12" s="34">
        <v>53.4</v>
      </c>
      <c r="N12" s="34">
        <v>53.6</v>
      </c>
      <c r="O12" s="35">
        <f t="shared" si="0"/>
        <v>52.641666666666673</v>
      </c>
      <c r="P12" s="12">
        <f t="shared" si="1"/>
        <v>12</v>
      </c>
    </row>
    <row r="13" spans="1:16" x14ac:dyDescent="0.25">
      <c r="A13" s="17">
        <v>2001</v>
      </c>
      <c r="B13" s="12" t="s">
        <v>159</v>
      </c>
      <c r="C13" s="34">
        <v>53.7</v>
      </c>
      <c r="D13" s="34">
        <v>54</v>
      </c>
      <c r="E13" s="34">
        <v>53.9</v>
      </c>
      <c r="F13" s="34">
        <v>54.7</v>
      </c>
      <c r="G13" s="34">
        <v>55.2</v>
      </c>
      <c r="H13" s="34">
        <v>55.1</v>
      </c>
      <c r="I13" s="34">
        <v>54.5</v>
      </c>
      <c r="J13" s="34">
        <v>54.9</v>
      </c>
      <c r="K13" s="34">
        <v>55</v>
      </c>
      <c r="L13" s="34">
        <v>54.8</v>
      </c>
      <c r="M13" s="34">
        <v>54.7</v>
      </c>
      <c r="N13" s="34">
        <v>54.9</v>
      </c>
      <c r="O13" s="35">
        <f t="shared" si="0"/>
        <v>54.616666666666667</v>
      </c>
      <c r="P13" s="12">
        <f t="shared" si="1"/>
        <v>12</v>
      </c>
    </row>
    <row r="14" spans="1:16" x14ac:dyDescent="0.25">
      <c r="A14" s="17">
        <v>2002</v>
      </c>
      <c r="B14" s="12" t="s">
        <v>159</v>
      </c>
      <c r="C14" s="34">
        <v>55.5</v>
      </c>
      <c r="D14" s="34">
        <v>55.4</v>
      </c>
      <c r="E14" s="34">
        <v>55.4</v>
      </c>
      <c r="F14" s="34">
        <v>55.6</v>
      </c>
      <c r="G14" s="34">
        <v>55.8</v>
      </c>
      <c r="H14" s="34">
        <v>55.5</v>
      </c>
      <c r="I14" s="34">
        <v>55.3</v>
      </c>
      <c r="J14" s="34">
        <v>55.3</v>
      </c>
      <c r="K14" s="34">
        <v>55.5</v>
      </c>
      <c r="L14" s="34">
        <v>55.6</v>
      </c>
      <c r="M14" s="34">
        <v>55.7</v>
      </c>
      <c r="N14" s="34">
        <v>55.9</v>
      </c>
      <c r="O14" s="35">
        <f t="shared" si="0"/>
        <v>55.541666666666664</v>
      </c>
      <c r="P14" s="12">
        <f t="shared" si="1"/>
        <v>12</v>
      </c>
    </row>
    <row r="15" spans="1:16" x14ac:dyDescent="0.25">
      <c r="A15" s="17">
        <v>2003</v>
      </c>
      <c r="B15" s="12" t="s">
        <v>159</v>
      </c>
      <c r="C15" s="34">
        <v>56.2</v>
      </c>
      <c r="D15" s="34">
        <v>56.3</v>
      </c>
      <c r="E15" s="34">
        <v>56.6</v>
      </c>
      <c r="F15" s="34">
        <v>56.4</v>
      </c>
      <c r="G15" s="34">
        <v>56.6</v>
      </c>
      <c r="H15" s="34">
        <v>56.4</v>
      </c>
      <c r="I15" s="34">
        <v>56.4</v>
      </c>
      <c r="J15" s="34">
        <v>56.5</v>
      </c>
      <c r="K15" s="34">
        <v>56.6</v>
      </c>
      <c r="L15" s="34">
        <v>56.6</v>
      </c>
      <c r="M15" s="34">
        <v>56.7</v>
      </c>
      <c r="N15" s="34">
        <v>56.9</v>
      </c>
      <c r="O15" s="35">
        <f t="shared" si="0"/>
        <v>56.516666666666673</v>
      </c>
      <c r="P15" s="12">
        <f t="shared" si="1"/>
        <v>12</v>
      </c>
    </row>
    <row r="16" spans="1:16" x14ac:dyDescent="0.25">
      <c r="A16" s="17">
        <v>2004</v>
      </c>
      <c r="B16" s="12" t="s">
        <v>159</v>
      </c>
      <c r="C16" s="34">
        <v>57.4</v>
      </c>
      <c r="D16" s="34">
        <v>57.4</v>
      </c>
      <c r="E16" s="34">
        <v>57.4</v>
      </c>
      <c r="F16" s="34">
        <v>57.5</v>
      </c>
      <c r="G16" s="34">
        <v>57.9</v>
      </c>
      <c r="H16" s="34">
        <v>57.8</v>
      </c>
      <c r="I16" s="34">
        <v>57.5</v>
      </c>
      <c r="J16" s="34">
        <v>57.6</v>
      </c>
      <c r="K16" s="34">
        <v>57.5</v>
      </c>
      <c r="L16" s="34">
        <v>57.7</v>
      </c>
      <c r="M16" s="34">
        <v>58</v>
      </c>
      <c r="N16" s="34">
        <v>58.4</v>
      </c>
      <c r="O16" s="35">
        <f t="shared" si="0"/>
        <v>57.675000000000004</v>
      </c>
      <c r="P16" s="12">
        <f t="shared" si="1"/>
        <v>12</v>
      </c>
    </row>
    <row r="17" spans="1:16" x14ac:dyDescent="0.25">
      <c r="A17" s="17">
        <v>2005</v>
      </c>
      <c r="B17" s="12" t="s">
        <v>159</v>
      </c>
      <c r="C17" s="34">
        <v>58.6</v>
      </c>
      <c r="D17" s="34">
        <v>59.2</v>
      </c>
      <c r="E17" s="34">
        <v>59.7</v>
      </c>
      <c r="F17" s="34">
        <v>59.5</v>
      </c>
      <c r="G17" s="34">
        <v>59.5</v>
      </c>
      <c r="H17" s="34">
        <v>59.5</v>
      </c>
      <c r="I17" s="34">
        <v>59.3</v>
      </c>
      <c r="J17" s="34">
        <v>59.4</v>
      </c>
      <c r="K17" s="34">
        <v>59.7</v>
      </c>
      <c r="L17" s="34">
        <v>60.1</v>
      </c>
      <c r="M17" s="34">
        <v>60.2</v>
      </c>
      <c r="N17" s="34">
        <v>60.5</v>
      </c>
      <c r="O17" s="35">
        <f t="shared" si="0"/>
        <v>59.6</v>
      </c>
      <c r="P17" s="12">
        <f t="shared" si="1"/>
        <v>12</v>
      </c>
    </row>
    <row r="18" spans="1:16" x14ac:dyDescent="0.25">
      <c r="A18" s="17">
        <v>2006</v>
      </c>
      <c r="B18" s="12" t="s">
        <v>159</v>
      </c>
      <c r="C18" s="34">
        <v>60.9</v>
      </c>
      <c r="D18" s="34">
        <v>61.4</v>
      </c>
      <c r="E18" s="34">
        <v>61.5</v>
      </c>
      <c r="F18" s="34">
        <v>61.6</v>
      </c>
      <c r="G18" s="34">
        <v>61.9</v>
      </c>
      <c r="H18" s="34">
        <v>61.8</v>
      </c>
      <c r="I18" s="34">
        <v>61.3</v>
      </c>
      <c r="J18" s="34">
        <v>61.4</v>
      </c>
      <c r="K18" s="34">
        <v>61.4</v>
      </c>
      <c r="L18" s="34">
        <v>61.3</v>
      </c>
      <c r="M18" s="34">
        <v>61.7</v>
      </c>
      <c r="N18" s="34">
        <v>61.8</v>
      </c>
      <c r="O18" s="35">
        <f t="shared" si="0"/>
        <v>61.5</v>
      </c>
      <c r="P18" s="12">
        <f t="shared" si="1"/>
        <v>12</v>
      </c>
    </row>
    <row r="19" spans="1:16" x14ac:dyDescent="0.25">
      <c r="A19" s="17">
        <v>2007</v>
      </c>
      <c r="B19" s="12" t="s">
        <v>159</v>
      </c>
      <c r="C19" s="34">
        <v>62</v>
      </c>
      <c r="D19" s="34">
        <v>62.1</v>
      </c>
      <c r="E19" s="34">
        <v>62.5</v>
      </c>
      <c r="F19" s="34">
        <v>63</v>
      </c>
      <c r="G19" s="34">
        <v>63.3</v>
      </c>
      <c r="H19" s="34">
        <v>63</v>
      </c>
      <c r="I19" s="34">
        <v>62.6</v>
      </c>
      <c r="J19" s="34">
        <v>63</v>
      </c>
      <c r="K19" s="34">
        <v>63.8</v>
      </c>
      <c r="L19" s="34">
        <v>64</v>
      </c>
      <c r="M19" s="34">
        <v>64.599999999999994</v>
      </c>
      <c r="N19" s="34">
        <v>65.400000000000006</v>
      </c>
      <c r="O19" s="35">
        <f t="shared" si="0"/>
        <v>63.274999999999999</v>
      </c>
      <c r="P19" s="12">
        <f t="shared" si="1"/>
        <v>12</v>
      </c>
    </row>
    <row r="20" spans="1:16" x14ac:dyDescent="0.25">
      <c r="A20" s="17">
        <v>2008</v>
      </c>
      <c r="B20" s="12" t="s">
        <v>159</v>
      </c>
      <c r="C20" s="34">
        <v>65.8</v>
      </c>
      <c r="D20" s="34">
        <v>65.7</v>
      </c>
      <c r="E20" s="34">
        <v>66.099999999999994</v>
      </c>
      <c r="F20" s="34">
        <v>66.599999999999994</v>
      </c>
      <c r="G20" s="34">
        <v>67.3</v>
      </c>
      <c r="H20" s="34">
        <v>67.8</v>
      </c>
      <c r="I20" s="34">
        <v>67.900000000000006</v>
      </c>
      <c r="J20" s="34">
        <v>67.7</v>
      </c>
      <c r="K20" s="34">
        <v>67.8</v>
      </c>
      <c r="L20" s="34">
        <v>67.7</v>
      </c>
      <c r="M20" s="34">
        <v>67.599999999999994</v>
      </c>
      <c r="N20" s="34">
        <v>67.2</v>
      </c>
      <c r="O20" s="35">
        <f t="shared" si="0"/>
        <v>67.100000000000009</v>
      </c>
      <c r="P20" s="12">
        <f t="shared" si="1"/>
        <v>12</v>
      </c>
    </row>
    <row r="21" spans="1:16" x14ac:dyDescent="0.25">
      <c r="A21" s="17">
        <v>2009</v>
      </c>
      <c r="B21" s="12" t="s">
        <v>159</v>
      </c>
      <c r="C21" s="34">
        <v>68.099999999999994</v>
      </c>
      <c r="D21" s="34">
        <v>68.5</v>
      </c>
      <c r="E21" s="34">
        <v>68.599999999999994</v>
      </c>
      <c r="F21" s="34">
        <v>69.2</v>
      </c>
      <c r="G21" s="34">
        <v>69.2</v>
      </c>
      <c r="H21" s="34">
        <v>69.2</v>
      </c>
      <c r="I21" s="34">
        <v>68.7</v>
      </c>
      <c r="J21" s="34">
        <v>68.7</v>
      </c>
      <c r="K21" s="34">
        <v>68.5</v>
      </c>
      <c r="L21" s="34">
        <v>68.599999999999994</v>
      </c>
      <c r="M21" s="34">
        <v>68.900000000000006</v>
      </c>
      <c r="N21" s="34">
        <v>68.5</v>
      </c>
      <c r="O21" s="35">
        <f t="shared" si="0"/>
        <v>68.724999999999994</v>
      </c>
      <c r="P21" s="12">
        <f t="shared" si="1"/>
        <v>12</v>
      </c>
    </row>
    <row r="22" spans="1:16" x14ac:dyDescent="0.25">
      <c r="A22" s="17">
        <v>2010</v>
      </c>
      <c r="B22" s="12" t="s">
        <v>159</v>
      </c>
      <c r="C22" s="34">
        <v>68.8</v>
      </c>
      <c r="D22" s="34">
        <v>69</v>
      </c>
      <c r="E22" s="34">
        <v>69.3</v>
      </c>
      <c r="F22" s="34">
        <v>69.599999999999994</v>
      </c>
      <c r="G22" s="34">
        <v>69.7</v>
      </c>
      <c r="H22" s="34">
        <v>69.7</v>
      </c>
      <c r="I22" s="34">
        <v>69.400000000000006</v>
      </c>
      <c r="J22" s="34">
        <v>69.3</v>
      </c>
      <c r="K22" s="34">
        <v>69.5</v>
      </c>
      <c r="L22" s="34">
        <v>69.599999999999994</v>
      </c>
      <c r="M22" s="34">
        <v>69.7</v>
      </c>
      <c r="N22" s="34">
        <v>69.8</v>
      </c>
      <c r="O22" s="35">
        <f t="shared" si="0"/>
        <v>69.45</v>
      </c>
      <c r="P22" s="12">
        <f t="shared" si="1"/>
        <v>12</v>
      </c>
    </row>
    <row r="23" spans="1:16" x14ac:dyDescent="0.25">
      <c r="A23" s="17">
        <v>2011</v>
      </c>
      <c r="B23" s="12" t="s">
        <v>159</v>
      </c>
      <c r="C23" s="34">
        <v>70.2</v>
      </c>
      <c r="D23" s="34">
        <v>70.5</v>
      </c>
      <c r="E23" s="34">
        <v>71</v>
      </c>
      <c r="F23" s="34">
        <v>71.2</v>
      </c>
      <c r="G23" s="34">
        <v>71.5</v>
      </c>
      <c r="H23" s="34">
        <v>71.099999999999994</v>
      </c>
      <c r="I23" s="34">
        <v>70.7</v>
      </c>
      <c r="J23" s="34">
        <v>70.7</v>
      </c>
      <c r="K23" s="34">
        <v>71</v>
      </c>
      <c r="L23" s="34">
        <v>71.400000000000006</v>
      </c>
      <c r="M23" s="34">
        <v>71.5</v>
      </c>
      <c r="N23" s="34">
        <v>71.2</v>
      </c>
      <c r="O23" s="35">
        <f t="shared" si="0"/>
        <v>71</v>
      </c>
      <c r="P23" s="12">
        <f t="shared" si="1"/>
        <v>12</v>
      </c>
    </row>
    <row r="24" spans="1:16" x14ac:dyDescent="0.25">
      <c r="A24" s="17">
        <v>2012</v>
      </c>
      <c r="B24" s="12" t="s">
        <v>159</v>
      </c>
      <c r="C24" s="34">
        <v>71</v>
      </c>
      <c r="D24" s="34">
        <v>71.400000000000006</v>
      </c>
      <c r="E24" s="34">
        <v>72.5</v>
      </c>
      <c r="F24" s="34">
        <v>73</v>
      </c>
      <c r="G24" s="34">
        <v>74.3</v>
      </c>
      <c r="H24" s="34">
        <v>73.8</v>
      </c>
      <c r="I24" s="34">
        <v>73.099999999999994</v>
      </c>
      <c r="J24" s="34">
        <v>73.5</v>
      </c>
      <c r="K24" s="34">
        <v>74.5</v>
      </c>
      <c r="L24" s="34">
        <v>74.8</v>
      </c>
      <c r="M24" s="34">
        <v>74.7</v>
      </c>
      <c r="N24" s="34">
        <v>74.599999999999994</v>
      </c>
      <c r="O24" s="35">
        <f t="shared" si="0"/>
        <v>73.433333333333337</v>
      </c>
      <c r="P24" s="12">
        <f t="shared" si="1"/>
        <v>12</v>
      </c>
    </row>
    <row r="25" spans="1:16" x14ac:dyDescent="0.25">
      <c r="A25" s="17">
        <v>2013</v>
      </c>
      <c r="B25" s="12" t="s">
        <v>159</v>
      </c>
      <c r="C25" s="34">
        <v>74.7</v>
      </c>
      <c r="D25" s="34">
        <v>74.900000000000006</v>
      </c>
      <c r="E25" s="34">
        <v>75.2</v>
      </c>
      <c r="F25" s="34">
        <v>75.400000000000006</v>
      </c>
      <c r="G25" s="34">
        <v>75.400000000000006</v>
      </c>
      <c r="H25" s="34">
        <v>75.3</v>
      </c>
      <c r="I25" s="34">
        <v>74.8</v>
      </c>
      <c r="J25" s="34">
        <v>74.900000000000006</v>
      </c>
      <c r="K25" s="34">
        <v>75.3</v>
      </c>
      <c r="L25" s="34">
        <v>75</v>
      </c>
      <c r="M25" s="34">
        <v>74.900000000000006</v>
      </c>
      <c r="N25" s="34">
        <v>74.8</v>
      </c>
      <c r="O25" s="35">
        <f t="shared" si="0"/>
        <v>75.05</v>
      </c>
      <c r="P25" s="12">
        <f t="shared" si="1"/>
        <v>12</v>
      </c>
    </row>
    <row r="26" spans="1:16" x14ac:dyDescent="0.25">
      <c r="A26" s="17">
        <v>2014</v>
      </c>
      <c r="B26" s="12" t="s">
        <v>159</v>
      </c>
      <c r="C26" s="34">
        <v>74.7</v>
      </c>
      <c r="D26" s="34">
        <v>74.5</v>
      </c>
      <c r="E26" s="34">
        <v>74.900000000000006</v>
      </c>
      <c r="F26" s="34">
        <v>75.099999999999994</v>
      </c>
      <c r="G26" s="34">
        <v>75.3</v>
      </c>
      <c r="H26" s="34">
        <v>75</v>
      </c>
      <c r="I26" s="34">
        <v>74.7</v>
      </c>
      <c r="J26" s="34">
        <v>74.7</v>
      </c>
      <c r="K26" s="34">
        <v>75.2</v>
      </c>
      <c r="L26" s="34">
        <v>75.3</v>
      </c>
      <c r="M26" s="34">
        <v>75.099999999999994</v>
      </c>
      <c r="N26" s="34">
        <v>74.400000000000006</v>
      </c>
      <c r="O26" s="35">
        <f t="shared" si="0"/>
        <v>74.908333333333346</v>
      </c>
      <c r="P26" s="12">
        <f t="shared" si="1"/>
        <v>12</v>
      </c>
    </row>
    <row r="27" spans="1:16" x14ac:dyDescent="0.25">
      <c r="A27" s="17">
        <v>2015</v>
      </c>
      <c r="B27" s="12" t="s">
        <v>159</v>
      </c>
      <c r="C27" s="34">
        <v>74</v>
      </c>
      <c r="D27" s="34">
        <v>74.2</v>
      </c>
      <c r="E27" s="34">
        <v>74.900000000000006</v>
      </c>
      <c r="F27" s="34">
        <v>75</v>
      </c>
      <c r="G27" s="34">
        <v>75.3</v>
      </c>
      <c r="H27" s="34">
        <v>75</v>
      </c>
      <c r="I27" s="34">
        <v>74.400000000000006</v>
      </c>
      <c r="J27" s="34">
        <v>74.3</v>
      </c>
      <c r="K27" s="34">
        <v>74.599999999999994</v>
      </c>
      <c r="L27" s="34">
        <v>74.599999999999994</v>
      </c>
      <c r="M27" s="34">
        <v>74.400000000000006</v>
      </c>
      <c r="N27" s="34">
        <v>74</v>
      </c>
      <c r="O27" s="35">
        <f t="shared" si="0"/>
        <v>74.558333333333337</v>
      </c>
      <c r="P27" s="12">
        <f t="shared" si="1"/>
        <v>12</v>
      </c>
    </row>
    <row r="28" spans="1:16" x14ac:dyDescent="0.25">
      <c r="A28" s="17">
        <v>2016</v>
      </c>
      <c r="B28" s="12" t="s">
        <v>159</v>
      </c>
      <c r="C28" s="34">
        <v>73.400000000000006</v>
      </c>
      <c r="D28" s="34">
        <v>73.2</v>
      </c>
      <c r="E28" s="34">
        <v>73.7</v>
      </c>
      <c r="F28" s="34">
        <v>73.7</v>
      </c>
      <c r="G28" s="34">
        <v>73.900000000000006</v>
      </c>
      <c r="H28" s="34">
        <v>73.8</v>
      </c>
      <c r="I28" s="34">
        <v>73.3</v>
      </c>
      <c r="J28" s="34">
        <v>73.099999999999994</v>
      </c>
      <c r="K28" s="34">
        <v>73.900000000000006</v>
      </c>
      <c r="L28" s="34">
        <v>74.2</v>
      </c>
      <c r="M28" s="34">
        <v>74.2</v>
      </c>
      <c r="N28" s="34">
        <v>74.099999999999994</v>
      </c>
      <c r="O28" s="35">
        <f t="shared" si="0"/>
        <v>73.708333333333343</v>
      </c>
      <c r="P28" s="12">
        <f t="shared" si="1"/>
        <v>12</v>
      </c>
    </row>
    <row r="29" spans="1:16" x14ac:dyDescent="0.25">
      <c r="A29" s="17">
        <v>2017</v>
      </c>
      <c r="B29" s="12" t="s">
        <v>159</v>
      </c>
      <c r="C29" s="34">
        <v>74.099999999999994</v>
      </c>
      <c r="D29" s="34">
        <v>74.2</v>
      </c>
      <c r="E29" s="34">
        <v>74.5</v>
      </c>
      <c r="F29" s="34">
        <v>74.8</v>
      </c>
      <c r="G29" s="34">
        <v>74.7</v>
      </c>
      <c r="H29" s="34">
        <v>74.3</v>
      </c>
      <c r="I29" s="34">
        <v>73.8</v>
      </c>
      <c r="J29" s="34">
        <v>73.8</v>
      </c>
      <c r="K29" s="34">
        <v>74.900000000000006</v>
      </c>
      <c r="L29" s="34">
        <v>75.3</v>
      </c>
      <c r="M29" s="34">
        <v>75.3</v>
      </c>
      <c r="N29" s="34">
        <v>75</v>
      </c>
      <c r="O29" s="35">
        <f t="shared" si="0"/>
        <v>74.558333333333323</v>
      </c>
      <c r="P29" s="12">
        <f t="shared" si="1"/>
        <v>12</v>
      </c>
    </row>
    <row r="30" spans="1:16" x14ac:dyDescent="0.25">
      <c r="A30" s="17">
        <v>2018</v>
      </c>
      <c r="B30" s="12" t="s">
        <v>159</v>
      </c>
      <c r="C30" s="34">
        <v>74.900000000000006</v>
      </c>
      <c r="D30" s="34">
        <v>74.8</v>
      </c>
      <c r="E30" s="34">
        <v>75.3</v>
      </c>
      <c r="F30" s="34">
        <v>75.8</v>
      </c>
      <c r="G30" s="34">
        <v>76.099999999999994</v>
      </c>
      <c r="H30" s="34">
        <v>76.099999999999994</v>
      </c>
      <c r="I30" s="34">
        <v>75.400000000000006</v>
      </c>
      <c r="J30" s="34">
        <v>75.400000000000006</v>
      </c>
      <c r="K30" s="34">
        <v>76</v>
      </c>
      <c r="L30" s="34">
        <v>76.400000000000006</v>
      </c>
      <c r="M30" s="34">
        <v>76.3</v>
      </c>
      <c r="N30" s="34">
        <v>75.599999999999994</v>
      </c>
      <c r="O30" s="35">
        <f t="shared" si="0"/>
        <v>75.674999999999997</v>
      </c>
      <c r="P30" s="12">
        <f t="shared" si="1"/>
        <v>12</v>
      </c>
    </row>
    <row r="31" spans="1:16" x14ac:dyDescent="0.25">
      <c r="A31" s="17">
        <v>2019</v>
      </c>
      <c r="B31" s="12" t="s">
        <v>159</v>
      </c>
      <c r="C31" s="34">
        <v>75</v>
      </c>
      <c r="D31" s="34">
        <v>75.2</v>
      </c>
      <c r="E31" s="34">
        <v>75.900000000000006</v>
      </c>
      <c r="F31" s="34">
        <v>76.400000000000006</v>
      </c>
      <c r="G31" s="34">
        <v>76.8</v>
      </c>
      <c r="H31" s="34">
        <v>76.599999999999994</v>
      </c>
      <c r="I31" s="34">
        <v>76.2</v>
      </c>
      <c r="J31" s="34">
        <v>76</v>
      </c>
      <c r="K31" s="34">
        <v>76.599999999999994</v>
      </c>
      <c r="L31" s="34">
        <v>76.900000000000006</v>
      </c>
      <c r="M31" s="34">
        <v>76.8</v>
      </c>
      <c r="N31" s="34">
        <v>76.7</v>
      </c>
      <c r="O31" s="35">
        <f t="shared" si="0"/>
        <v>76.25833333333334</v>
      </c>
      <c r="P31" s="12">
        <f t="shared" si="1"/>
        <v>12</v>
      </c>
    </row>
    <row r="32" spans="1:16" x14ac:dyDescent="0.25">
      <c r="A32" s="17">
        <v>2020</v>
      </c>
      <c r="B32" s="12" t="s">
        <v>159</v>
      </c>
      <c r="C32" s="34">
        <v>76.5</v>
      </c>
      <c r="D32" s="34">
        <v>76.3</v>
      </c>
      <c r="E32" s="34">
        <v>76.400000000000006</v>
      </c>
      <c r="F32" s="34">
        <v>76.2</v>
      </c>
      <c r="G32" s="34">
        <v>76.3</v>
      </c>
      <c r="H32" s="34">
        <v>76.400000000000006</v>
      </c>
      <c r="I32" s="34">
        <v>76</v>
      </c>
      <c r="J32" s="34">
        <v>75.900000000000006</v>
      </c>
      <c r="K32" s="34">
        <v>76.5</v>
      </c>
      <c r="L32" s="34">
        <v>76.900000000000006</v>
      </c>
      <c r="M32" s="34">
        <v>76.599999999999994</v>
      </c>
      <c r="N32" s="34">
        <v>76.2</v>
      </c>
      <c r="O32" s="35">
        <f t="shared" si="0"/>
        <v>76.350000000000009</v>
      </c>
      <c r="P32" s="12">
        <f t="shared" si="1"/>
        <v>12</v>
      </c>
    </row>
    <row r="33" spans="1:16" x14ac:dyDescent="0.25">
      <c r="A33" s="17">
        <v>2021</v>
      </c>
      <c r="B33" s="12" t="s">
        <v>159</v>
      </c>
      <c r="C33" s="34">
        <v>76.3</v>
      </c>
      <c r="D33" s="34">
        <v>76.5</v>
      </c>
      <c r="E33" s="34">
        <v>77.3</v>
      </c>
      <c r="F33" s="34">
        <v>77.8</v>
      </c>
      <c r="G33" s="34">
        <v>78</v>
      </c>
      <c r="H33" s="34">
        <v>78</v>
      </c>
      <c r="I33" s="34">
        <v>78.099999999999994</v>
      </c>
      <c r="J33" s="34">
        <v>78.3</v>
      </c>
      <c r="K33" s="34">
        <v>79</v>
      </c>
      <c r="L33" s="34">
        <v>79.8</v>
      </c>
      <c r="M33" s="34">
        <v>80.3</v>
      </c>
      <c r="N33" s="34">
        <v>80.400000000000006</v>
      </c>
      <c r="O33" s="35">
        <f t="shared" si="0"/>
        <v>78.316666666666649</v>
      </c>
      <c r="P33" s="12">
        <f t="shared" si="1"/>
        <v>12</v>
      </c>
    </row>
    <row r="34" spans="1:16" x14ac:dyDescent="0.25">
      <c r="A34" s="17">
        <v>2022</v>
      </c>
      <c r="B34" s="12" t="s">
        <v>159</v>
      </c>
      <c r="C34" s="34">
        <v>80.599999999999994</v>
      </c>
      <c r="D34" s="34">
        <v>81.3</v>
      </c>
      <c r="E34" s="34">
        <v>83</v>
      </c>
      <c r="F34" s="34">
        <v>85.2</v>
      </c>
      <c r="G34" s="34">
        <v>86.4</v>
      </c>
      <c r="H34" s="34">
        <v>87.4</v>
      </c>
      <c r="I34" s="34">
        <v>87.8</v>
      </c>
      <c r="J34" s="34">
        <v>87.9</v>
      </c>
      <c r="K34" s="34">
        <v>89.1</v>
      </c>
      <c r="L34" s="34">
        <v>90.3</v>
      </c>
      <c r="M34" s="34">
        <v>91.2</v>
      </c>
      <c r="N34" s="34">
        <v>90.8</v>
      </c>
      <c r="O34" s="35">
        <f t="shared" si="0"/>
        <v>86.75</v>
      </c>
      <c r="P34" s="12">
        <f t="shared" si="1"/>
        <v>12</v>
      </c>
    </row>
    <row r="35" spans="1:16" x14ac:dyDescent="0.25">
      <c r="A35" s="17">
        <v>2023</v>
      </c>
      <c r="B35" s="12" t="s">
        <v>159</v>
      </c>
      <c r="C35" s="34">
        <v>90.8</v>
      </c>
      <c r="D35" s="34">
        <v>91</v>
      </c>
      <c r="E35" s="34">
        <v>91.9</v>
      </c>
      <c r="F35" s="34">
        <v>92.8</v>
      </c>
      <c r="G35" s="34">
        <v>93.2</v>
      </c>
      <c r="H35" s="34">
        <v>94</v>
      </c>
      <c r="I35" s="34">
        <v>94.2</v>
      </c>
      <c r="J35" s="34">
        <v>94.7</v>
      </c>
      <c r="K35" s="34">
        <v>95.2</v>
      </c>
      <c r="L35" s="34">
        <v>95.6</v>
      </c>
      <c r="M35" s="34">
        <v>95.5</v>
      </c>
      <c r="N35" s="34">
        <v>95</v>
      </c>
      <c r="O35" s="35">
        <f t="shared" si="0"/>
        <v>93.658333333333346</v>
      </c>
      <c r="P35" s="12">
        <f t="shared" si="1"/>
        <v>12</v>
      </c>
    </row>
    <row r="36" spans="1:16" x14ac:dyDescent="0.25">
      <c r="A36" s="17">
        <v>2024</v>
      </c>
      <c r="B36" s="12" t="s">
        <v>159</v>
      </c>
      <c r="C36" s="34">
        <v>94.6</v>
      </c>
      <c r="D36" s="34">
        <v>94.8</v>
      </c>
      <c r="E36" s="34">
        <v>95.6</v>
      </c>
      <c r="F36" s="34">
        <v>96.2</v>
      </c>
      <c r="G36" s="34">
        <v>96.3</v>
      </c>
      <c r="H36" s="34">
        <v>96.3</v>
      </c>
      <c r="I36" s="34">
        <v>96.3</v>
      </c>
      <c r="J36" s="34">
        <v>96.4</v>
      </c>
      <c r="K36" s="34">
        <v>96.7</v>
      </c>
      <c r="L36" s="34">
        <v>97.7</v>
      </c>
      <c r="M36" s="34">
        <v>98.1</v>
      </c>
      <c r="N36" s="34">
        <v>98.2</v>
      </c>
      <c r="O36" s="35">
        <f t="shared" si="0"/>
        <v>96.433333333333337</v>
      </c>
      <c r="P36" s="12">
        <f t="shared" si="1"/>
        <v>12</v>
      </c>
    </row>
    <row r="37" spans="1:16" x14ac:dyDescent="0.25">
      <c r="A37" s="17">
        <v>2025</v>
      </c>
      <c r="B37" s="12" t="s">
        <v>159</v>
      </c>
      <c r="C37" s="34">
        <v>98.4</v>
      </c>
      <c r="D37" s="34">
        <v>98.3</v>
      </c>
      <c r="E37" s="34">
        <v>98.7</v>
      </c>
      <c r="F37" s="34">
        <v>99.3</v>
      </c>
      <c r="G37" s="34">
        <v>99.6</v>
      </c>
      <c r="H37" s="34">
        <v>99.9</v>
      </c>
      <c r="I37" s="34">
        <v>100.2</v>
      </c>
      <c r="J37" s="34">
        <v>100.3</v>
      </c>
      <c r="K37" s="34">
        <v>100.7</v>
      </c>
      <c r="L37" s="34">
        <v>101.3</v>
      </c>
      <c r="M37" s="34">
        <v>101.9</v>
      </c>
      <c r="N37" s="34">
        <v>101.4</v>
      </c>
      <c r="O37" s="35">
        <f t="shared" si="0"/>
        <v>100</v>
      </c>
      <c r="P37" s="12">
        <f t="shared" si="1"/>
        <v>12</v>
      </c>
    </row>
    <row r="38" spans="1:16" x14ac:dyDescent="0.25">
      <c r="A38" s="17">
        <v>2026</v>
      </c>
      <c r="B38" s="12" t="s">
        <v>159</v>
      </c>
      <c r="C38" s="34">
        <v>101.7</v>
      </c>
      <c r="D38" s="34">
        <v>102</v>
      </c>
      <c r="E38" s="34">
        <v>103.4</v>
      </c>
      <c r="F38" s="34">
        <v>105.1</v>
      </c>
      <c r="G38" s="34">
        <v>104.8</v>
      </c>
      <c r="H38" s="34">
        <v>104.4</v>
      </c>
      <c r="I38" s="34">
        <v>104.1</v>
      </c>
      <c r="J38" s="34">
        <v>104.5</v>
      </c>
      <c r="O38" s="35">
        <f>AVERAGE(C38:I38)</f>
        <v>103.64285714285714</v>
      </c>
      <c r="P38" s="12">
        <f>COUNT(C38:I38)</f>
        <v>7</v>
      </c>
    </row>
    <row r="40" spans="1:16" x14ac:dyDescent="0.25">
      <c r="A40" s="9" t="s">
        <v>160</v>
      </c>
    </row>
    <row r="41" spans="1:16" x14ac:dyDescent="0.25">
      <c r="A41" s="9" t="s">
        <v>161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7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7109375" defaultRowHeight="15" x14ac:dyDescent="0.25"/>
  <cols>
    <col min="1" max="1" width="9" customWidth="1"/>
    <col min="2" max="2" width="24" customWidth="1"/>
    <col min="3" max="3" width="15" customWidth="1"/>
    <col min="4" max="4" width="14" customWidth="1"/>
    <col min="5" max="6" width="13" customWidth="1"/>
    <col min="7" max="7" width="60" customWidth="1"/>
  </cols>
  <sheetData>
    <row r="1" spans="1:7" ht="18" x14ac:dyDescent="0.25">
      <c r="A1" s="8" t="s">
        <v>162</v>
      </c>
    </row>
    <row r="2" spans="1:7" x14ac:dyDescent="0.25">
      <c r="A2" s="9" t="s">
        <v>163</v>
      </c>
    </row>
    <row r="4" spans="1:7" ht="42" customHeight="1" x14ac:dyDescent="0.25">
      <c r="A4" s="10" t="s">
        <v>94</v>
      </c>
      <c r="B4" s="10" t="s">
        <v>143</v>
      </c>
      <c r="C4" s="10" t="s">
        <v>164</v>
      </c>
      <c r="D4" s="10" t="s">
        <v>165</v>
      </c>
      <c r="E4" s="10" t="s">
        <v>166</v>
      </c>
      <c r="F4" s="10" t="s">
        <v>167</v>
      </c>
      <c r="G4" s="10" t="s">
        <v>168</v>
      </c>
    </row>
    <row r="5" spans="1:7" x14ac:dyDescent="0.25">
      <c r="A5" s="17">
        <v>1994</v>
      </c>
      <c r="B5" s="12" t="s">
        <v>169</v>
      </c>
      <c r="C5" s="36">
        <f>Cijene_mjesečno!O6</f>
        <v>60.141666666666673</v>
      </c>
      <c r="D5" s="26"/>
      <c r="E5" s="25">
        <v>1</v>
      </c>
      <c r="F5" s="35">
        <f t="shared" ref="F5:F37" si="0">E5/$E$36*100</f>
        <v>41.839952849100165</v>
      </c>
      <c r="G5" s="12" t="s">
        <v>170</v>
      </c>
    </row>
    <row r="6" spans="1:7" x14ac:dyDescent="0.25">
      <c r="A6" s="17">
        <v>1995</v>
      </c>
      <c r="B6" s="12" t="s">
        <v>169</v>
      </c>
      <c r="C6" s="36">
        <f>Cijene_mjesečno!O7</f>
        <v>61.324999999999996</v>
      </c>
      <c r="D6" s="26">
        <f>C6/C5-1</f>
        <v>1.9675765553553992E-2</v>
      </c>
      <c r="E6" s="25">
        <f t="shared" ref="E6:E37" si="1">E5*(1+D6)</f>
        <v>1.019675765553554</v>
      </c>
      <c r="F6" s="35">
        <f t="shared" si="0"/>
        <v>42.663185952130817</v>
      </c>
      <c r="G6" s="12" t="s">
        <v>171</v>
      </c>
    </row>
    <row r="7" spans="1:7" x14ac:dyDescent="0.25">
      <c r="A7" s="17">
        <v>1996</v>
      </c>
      <c r="B7" s="12" t="s">
        <v>169</v>
      </c>
      <c r="C7" s="36">
        <f>Cijene_mjesečno!O8</f>
        <v>63.525000000000006</v>
      </c>
      <c r="D7" s="26">
        <f>C7/C6-1</f>
        <v>3.5874439461883512E-2</v>
      </c>
      <c r="E7" s="25">
        <f t="shared" si="1"/>
        <v>1.0562560620756547</v>
      </c>
      <c r="F7" s="35">
        <f t="shared" si="0"/>
        <v>44.193703833821615</v>
      </c>
      <c r="G7" s="12" t="s">
        <v>171</v>
      </c>
    </row>
    <row r="8" spans="1:7" x14ac:dyDescent="0.25">
      <c r="A8" s="17">
        <v>1997</v>
      </c>
      <c r="B8" s="12" t="s">
        <v>169</v>
      </c>
      <c r="C8" s="36">
        <f>Cijene_mjesečno!O9</f>
        <v>65.783333333333331</v>
      </c>
      <c r="D8" s="26">
        <f>C8/C7-1</f>
        <v>3.5550308277580989E-2</v>
      </c>
      <c r="E8" s="25">
        <f t="shared" si="1"/>
        <v>1.0938062907025079</v>
      </c>
      <c r="F8" s="35">
        <f t="shared" si="0"/>
        <v>45.764803629042085</v>
      </c>
      <c r="G8" s="12" t="s">
        <v>171</v>
      </c>
    </row>
    <row r="9" spans="1:7" x14ac:dyDescent="0.25">
      <c r="A9" s="17">
        <v>1998</v>
      </c>
      <c r="B9" s="12" t="s">
        <v>169</v>
      </c>
      <c r="D9" s="26">
        <f>Parametri!$B$7</f>
        <v>5.7000000000000002E-2</v>
      </c>
      <c r="E9" s="25">
        <f t="shared" si="1"/>
        <v>1.1561532492725508</v>
      </c>
      <c r="F9" s="35">
        <f t="shared" si="0"/>
        <v>48.373397435897481</v>
      </c>
      <c r="G9" s="12" t="s">
        <v>172</v>
      </c>
    </row>
    <row r="10" spans="1:7" x14ac:dyDescent="0.25">
      <c r="A10" s="17">
        <v>1999</v>
      </c>
      <c r="B10" s="12" t="s">
        <v>173</v>
      </c>
      <c r="C10" s="36">
        <f>Cijene_mjesečno!O11</f>
        <v>50.308333333333337</v>
      </c>
      <c r="D10" s="26">
        <f>Parametri!$B$8</f>
        <v>0.04</v>
      </c>
      <c r="E10" s="25">
        <f t="shared" si="1"/>
        <v>1.2023993792434529</v>
      </c>
      <c r="F10" s="35">
        <f t="shared" si="0"/>
        <v>50.30833333333338</v>
      </c>
      <c r="G10" s="12" t="s">
        <v>174</v>
      </c>
    </row>
    <row r="11" spans="1:7" x14ac:dyDescent="0.25">
      <c r="A11" s="17">
        <v>2000</v>
      </c>
      <c r="B11" s="12" t="s">
        <v>173</v>
      </c>
      <c r="C11" s="36">
        <f>Cijene_mjesečno!O12</f>
        <v>52.641666666666673</v>
      </c>
      <c r="D11" s="26">
        <f t="shared" ref="D11:D37" si="2">C11/C10-1</f>
        <v>4.6380652642040721E-2</v>
      </c>
      <c r="E11" s="25">
        <f t="shared" si="1"/>
        <v>1.2581674471891489</v>
      </c>
      <c r="F11" s="35">
        <f t="shared" si="0"/>
        <v>52.641666666666708</v>
      </c>
      <c r="G11" s="12" t="s">
        <v>175</v>
      </c>
    </row>
    <row r="12" spans="1:7" x14ac:dyDescent="0.25">
      <c r="A12" s="17">
        <v>2001</v>
      </c>
      <c r="B12" s="12" t="s">
        <v>173</v>
      </c>
      <c r="C12" s="36">
        <f>Cijene_mjesečno!O13</f>
        <v>54.616666666666667</v>
      </c>
      <c r="D12" s="26">
        <f t="shared" si="2"/>
        <v>3.7517809086591525E-2</v>
      </c>
      <c r="E12" s="25">
        <f t="shared" si="1"/>
        <v>1.3053711332717555</v>
      </c>
      <c r="F12" s="35">
        <f t="shared" si="0"/>
        <v>54.616666666666703</v>
      </c>
      <c r="G12" s="12" t="s">
        <v>175</v>
      </c>
    </row>
    <row r="13" spans="1:7" x14ac:dyDescent="0.25">
      <c r="A13" s="17">
        <v>2002</v>
      </c>
      <c r="B13" s="12" t="s">
        <v>173</v>
      </c>
      <c r="C13" s="36">
        <f>Cijene_mjesečno!O14</f>
        <v>55.541666666666664</v>
      </c>
      <c r="D13" s="26">
        <f t="shared" si="2"/>
        <v>1.6936222154409375E-2</v>
      </c>
      <c r="E13" s="25">
        <f t="shared" si="1"/>
        <v>1.3274791887787991</v>
      </c>
      <c r="F13" s="35">
        <f t="shared" si="0"/>
        <v>55.5416666666667</v>
      </c>
      <c r="G13" s="12" t="s">
        <v>175</v>
      </c>
    </row>
    <row r="14" spans="1:7" x14ac:dyDescent="0.25">
      <c r="A14" s="17">
        <v>2003</v>
      </c>
      <c r="B14" s="12" t="s">
        <v>173</v>
      </c>
      <c r="C14" s="36">
        <f>Cijene_mjesečno!O15</f>
        <v>56.516666666666673</v>
      </c>
      <c r="D14" s="26">
        <f t="shared" si="2"/>
        <v>1.7554388597149417E-2</v>
      </c>
      <c r="E14" s="25">
        <f t="shared" si="1"/>
        <v>1.3507822743132509</v>
      </c>
      <c r="F14" s="35">
        <f t="shared" si="0"/>
        <v>56.516666666666701</v>
      </c>
      <c r="G14" s="12" t="s">
        <v>175</v>
      </c>
    </row>
    <row r="15" spans="1:7" x14ac:dyDescent="0.25">
      <c r="A15" s="17">
        <v>2004</v>
      </c>
      <c r="B15" s="12" t="s">
        <v>173</v>
      </c>
      <c r="C15" s="36">
        <f>Cijene_mjesečno!O16</f>
        <v>57.675000000000004</v>
      </c>
      <c r="D15" s="26">
        <f t="shared" si="2"/>
        <v>2.049542907696833E-2</v>
      </c>
      <c r="E15" s="25">
        <f t="shared" si="1"/>
        <v>1.3784671366148642</v>
      </c>
      <c r="F15" s="35">
        <f t="shared" si="0"/>
        <v>57.675000000000033</v>
      </c>
      <c r="G15" s="12" t="s">
        <v>175</v>
      </c>
    </row>
    <row r="16" spans="1:7" x14ac:dyDescent="0.25">
      <c r="A16" s="17">
        <v>2005</v>
      </c>
      <c r="B16" s="12" t="s">
        <v>173</v>
      </c>
      <c r="C16" s="36">
        <f>Cijene_mjesečno!O17</f>
        <v>59.6</v>
      </c>
      <c r="D16" s="26">
        <f t="shared" si="2"/>
        <v>3.3376679670567677E-2</v>
      </c>
      <c r="E16" s="25">
        <f t="shared" si="1"/>
        <v>1.4244757926700631</v>
      </c>
      <c r="F16" s="35">
        <f t="shared" si="0"/>
        <v>59.60000000000003</v>
      </c>
      <c r="G16" s="12" t="s">
        <v>175</v>
      </c>
    </row>
    <row r="17" spans="1:7" x14ac:dyDescent="0.25">
      <c r="A17" s="17">
        <v>2006</v>
      </c>
      <c r="B17" s="12" t="s">
        <v>173</v>
      </c>
      <c r="C17" s="36">
        <f>Cijene_mjesečno!O18</f>
        <v>61.5</v>
      </c>
      <c r="D17" s="26">
        <f t="shared" si="2"/>
        <v>3.187919463087252E-2</v>
      </c>
      <c r="E17" s="25">
        <f t="shared" si="1"/>
        <v>1.4698869337115585</v>
      </c>
      <c r="F17" s="35">
        <f t="shared" si="0"/>
        <v>61.500000000000036</v>
      </c>
      <c r="G17" s="12" t="s">
        <v>175</v>
      </c>
    </row>
    <row r="18" spans="1:7" x14ac:dyDescent="0.25">
      <c r="A18" s="17">
        <v>2007</v>
      </c>
      <c r="B18" s="12" t="s">
        <v>173</v>
      </c>
      <c r="C18" s="36">
        <f>Cijene_mjesečno!O19</f>
        <v>63.274999999999999</v>
      </c>
      <c r="D18" s="26">
        <f t="shared" si="2"/>
        <v>2.886178861788613E-2</v>
      </c>
      <c r="E18" s="25">
        <f t="shared" si="1"/>
        <v>1.5123104996845342</v>
      </c>
      <c r="F18" s="35">
        <f t="shared" si="0"/>
        <v>63.275000000000027</v>
      </c>
      <c r="G18" s="12" t="s">
        <v>175</v>
      </c>
    </row>
    <row r="19" spans="1:7" x14ac:dyDescent="0.25">
      <c r="A19" s="17">
        <v>2008</v>
      </c>
      <c r="B19" s="12" t="s">
        <v>173</v>
      </c>
      <c r="C19" s="36">
        <f>Cijene_mjesečno!O20</f>
        <v>67.100000000000009</v>
      </c>
      <c r="D19" s="26">
        <f t="shared" si="2"/>
        <v>6.0450414855788281E-2</v>
      </c>
      <c r="E19" s="25">
        <f t="shared" si="1"/>
        <v>1.6037302967812288</v>
      </c>
      <c r="F19" s="35">
        <f t="shared" si="0"/>
        <v>67.100000000000023</v>
      </c>
      <c r="G19" s="12" t="s">
        <v>175</v>
      </c>
    </row>
    <row r="20" spans="1:7" x14ac:dyDescent="0.25">
      <c r="A20" s="17">
        <v>2009</v>
      </c>
      <c r="B20" s="12" t="s">
        <v>173</v>
      </c>
      <c r="C20" s="36">
        <f>Cijene_mjesečno!O21</f>
        <v>68.724999999999994</v>
      </c>
      <c r="D20" s="26">
        <f t="shared" si="2"/>
        <v>2.4217585692995369E-2</v>
      </c>
      <c r="E20" s="25">
        <f t="shared" si="1"/>
        <v>1.6425687726719811</v>
      </c>
      <c r="F20" s="35">
        <f t="shared" si="0"/>
        <v>68.725000000000023</v>
      </c>
      <c r="G20" s="12" t="s">
        <v>175</v>
      </c>
    </row>
    <row r="21" spans="1:7" x14ac:dyDescent="0.25">
      <c r="A21" s="17">
        <v>2010</v>
      </c>
      <c r="B21" s="12" t="s">
        <v>173</v>
      </c>
      <c r="C21" s="36">
        <f>Cijene_mjesečno!O22</f>
        <v>69.45</v>
      </c>
      <c r="D21" s="26">
        <f t="shared" si="2"/>
        <v>1.0549290651145959E-2</v>
      </c>
      <c r="E21" s="25">
        <f t="shared" si="1"/>
        <v>1.6598967080693938</v>
      </c>
      <c r="F21" s="35">
        <f t="shared" si="0"/>
        <v>69.450000000000017</v>
      </c>
      <c r="G21" s="12" t="s">
        <v>175</v>
      </c>
    </row>
    <row r="22" spans="1:7" x14ac:dyDescent="0.25">
      <c r="A22" s="17">
        <v>2011</v>
      </c>
      <c r="B22" s="12" t="s">
        <v>173</v>
      </c>
      <c r="C22" s="36">
        <f>Cijene_mjesečno!O23</f>
        <v>71</v>
      </c>
      <c r="D22" s="26">
        <f t="shared" si="2"/>
        <v>2.2318214542836445E-2</v>
      </c>
      <c r="E22" s="25">
        <f t="shared" si="1"/>
        <v>1.6969426389190345</v>
      </c>
      <c r="F22" s="35">
        <f t="shared" si="0"/>
        <v>71.000000000000014</v>
      </c>
      <c r="G22" s="12" t="s">
        <v>175</v>
      </c>
    </row>
    <row r="23" spans="1:7" x14ac:dyDescent="0.25">
      <c r="A23" s="17">
        <v>2012</v>
      </c>
      <c r="B23" s="12" t="s">
        <v>173</v>
      </c>
      <c r="C23" s="36">
        <f>Cijene_mjesečno!O24</f>
        <v>73.433333333333337</v>
      </c>
      <c r="D23" s="26">
        <f t="shared" si="2"/>
        <v>3.4272300469483596E-2</v>
      </c>
      <c r="E23" s="25">
        <f t="shared" si="1"/>
        <v>1.755100766919546</v>
      </c>
      <c r="F23" s="35">
        <f t="shared" si="0"/>
        <v>73.433333333333351</v>
      </c>
      <c r="G23" s="12" t="s">
        <v>175</v>
      </c>
    </row>
    <row r="24" spans="1:7" x14ac:dyDescent="0.25">
      <c r="A24" s="17">
        <v>2013</v>
      </c>
      <c r="B24" s="12" t="s">
        <v>173</v>
      </c>
      <c r="C24" s="36">
        <f>Cijene_mjesečno!O25</f>
        <v>75.05</v>
      </c>
      <c r="D24" s="26">
        <f t="shared" si="2"/>
        <v>2.2015433499772863E-2</v>
      </c>
      <c r="E24" s="25">
        <f t="shared" si="1"/>
        <v>1.7937400711390636</v>
      </c>
      <c r="F24" s="35">
        <f t="shared" si="0"/>
        <v>75.050000000000011</v>
      </c>
      <c r="G24" s="12" t="s">
        <v>175</v>
      </c>
    </row>
    <row r="25" spans="1:7" x14ac:dyDescent="0.25">
      <c r="A25" s="17">
        <v>2014</v>
      </c>
      <c r="B25" s="12" t="s">
        <v>173</v>
      </c>
      <c r="C25" s="36">
        <f>Cijene_mjesečno!O26</f>
        <v>74.908333333333346</v>
      </c>
      <c r="D25" s="26">
        <f t="shared" si="2"/>
        <v>-1.8876304685763179E-3</v>
      </c>
      <c r="E25" s="25">
        <f t="shared" si="1"/>
        <v>1.7903541527280753</v>
      </c>
      <c r="F25" s="35">
        <f t="shared" si="0"/>
        <v>74.90833333333336</v>
      </c>
      <c r="G25" s="12" t="s">
        <v>175</v>
      </c>
    </row>
    <row r="26" spans="1:7" x14ac:dyDescent="0.25">
      <c r="A26" s="17">
        <v>2015</v>
      </c>
      <c r="B26" s="12" t="s">
        <v>173</v>
      </c>
      <c r="C26" s="36">
        <f>Cijene_mjesečno!O27</f>
        <v>74.558333333333337</v>
      </c>
      <c r="D26" s="26">
        <f t="shared" si="2"/>
        <v>-4.6723773500946253E-3</v>
      </c>
      <c r="E26" s="25">
        <f t="shared" si="1"/>
        <v>1.7819889425362208</v>
      </c>
      <c r="F26" s="35">
        <f t="shared" si="0"/>
        <v>74.558333333333351</v>
      </c>
      <c r="G26" s="12" t="s">
        <v>175</v>
      </c>
    </row>
    <row r="27" spans="1:7" x14ac:dyDescent="0.25">
      <c r="A27" s="17">
        <v>2016</v>
      </c>
      <c r="B27" s="12" t="s">
        <v>173</v>
      </c>
      <c r="C27" s="36">
        <f>Cijene_mjesečno!O28</f>
        <v>73.708333333333343</v>
      </c>
      <c r="D27" s="26">
        <f t="shared" si="2"/>
        <v>-1.1400469431094185E-2</v>
      </c>
      <c r="E27" s="25">
        <f t="shared" si="1"/>
        <v>1.7616734320702887</v>
      </c>
      <c r="F27" s="35">
        <f t="shared" si="0"/>
        <v>73.708333333333343</v>
      </c>
      <c r="G27" s="12" t="s">
        <v>175</v>
      </c>
    </row>
    <row r="28" spans="1:7" x14ac:dyDescent="0.25">
      <c r="A28" s="17">
        <v>2017</v>
      </c>
      <c r="B28" s="12" t="s">
        <v>173</v>
      </c>
      <c r="C28" s="36">
        <f>Cijene_mjesečno!O29</f>
        <v>74.558333333333323</v>
      </c>
      <c r="D28" s="26">
        <f t="shared" si="2"/>
        <v>1.1531938948558196E-2</v>
      </c>
      <c r="E28" s="25">
        <f t="shared" si="1"/>
        <v>1.7819889425362203</v>
      </c>
      <c r="F28" s="35">
        <f t="shared" si="0"/>
        <v>74.558333333333323</v>
      </c>
      <c r="G28" s="12" t="s">
        <v>175</v>
      </c>
    </row>
    <row r="29" spans="1:7" x14ac:dyDescent="0.25">
      <c r="A29" s="17">
        <v>2018</v>
      </c>
      <c r="B29" s="12" t="s">
        <v>173</v>
      </c>
      <c r="C29" s="36">
        <f>Cijene_mjesečno!O30</f>
        <v>75.674999999999997</v>
      </c>
      <c r="D29" s="26">
        <f t="shared" si="2"/>
        <v>1.4977087291829783E-2</v>
      </c>
      <c r="E29" s="25">
        <f t="shared" si="1"/>
        <v>1.8086779464816607</v>
      </c>
      <c r="F29" s="35">
        <f t="shared" si="0"/>
        <v>75.674999999999997</v>
      </c>
      <c r="G29" s="12" t="s">
        <v>175</v>
      </c>
    </row>
    <row r="30" spans="1:7" x14ac:dyDescent="0.25">
      <c r="A30" s="17">
        <v>2019</v>
      </c>
      <c r="B30" s="12" t="s">
        <v>173</v>
      </c>
      <c r="C30" s="36">
        <f>Cijene_mjesečno!O31</f>
        <v>76.25833333333334</v>
      </c>
      <c r="D30" s="26">
        <f t="shared" si="2"/>
        <v>7.7084021583526674E-3</v>
      </c>
      <c r="E30" s="25">
        <f t="shared" si="1"/>
        <v>1.8226199634680849</v>
      </c>
      <c r="F30" s="35">
        <f t="shared" si="0"/>
        <v>76.25833333333334</v>
      </c>
      <c r="G30" s="12" t="s">
        <v>175</v>
      </c>
    </row>
    <row r="31" spans="1:7" x14ac:dyDescent="0.25">
      <c r="A31" s="17">
        <v>2020</v>
      </c>
      <c r="B31" s="12" t="s">
        <v>173</v>
      </c>
      <c r="C31" s="36">
        <f>Cijene_mjesečno!O32</f>
        <v>76.350000000000009</v>
      </c>
      <c r="D31" s="26">
        <f t="shared" si="2"/>
        <v>1.2020544202819838E-3</v>
      </c>
      <c r="E31" s="25">
        <f t="shared" si="1"/>
        <v>1.8248108518516659</v>
      </c>
      <c r="F31" s="35">
        <f t="shared" si="0"/>
        <v>76.350000000000023</v>
      </c>
      <c r="G31" s="12" t="s">
        <v>175</v>
      </c>
    </row>
    <row r="32" spans="1:7" x14ac:dyDescent="0.25">
      <c r="A32" s="17">
        <v>2021</v>
      </c>
      <c r="B32" s="12" t="s">
        <v>173</v>
      </c>
      <c r="C32" s="36">
        <f>Cijene_mjesečno!O33</f>
        <v>78.316666666666649</v>
      </c>
      <c r="D32" s="26">
        <f t="shared" si="2"/>
        <v>2.5758567998253268E-2</v>
      </c>
      <c r="E32" s="25">
        <f t="shared" si="1"/>
        <v>1.8718153662630375</v>
      </c>
      <c r="F32" s="35">
        <f t="shared" si="0"/>
        <v>78.316666666666649</v>
      </c>
      <c r="G32" s="12" t="s">
        <v>175</v>
      </c>
    </row>
    <row r="33" spans="1:7" x14ac:dyDescent="0.25">
      <c r="A33" s="17">
        <v>2022</v>
      </c>
      <c r="B33" s="12" t="s">
        <v>173</v>
      </c>
      <c r="C33" s="36">
        <f>Cijene_mjesečno!O34</f>
        <v>86.75</v>
      </c>
      <c r="D33" s="26">
        <f t="shared" si="2"/>
        <v>0.10768248563524185</v>
      </c>
      <c r="E33" s="25">
        <f t="shared" si="1"/>
        <v>2.0733770975524819</v>
      </c>
      <c r="F33" s="35">
        <f t="shared" si="0"/>
        <v>86.75</v>
      </c>
      <c r="G33" s="12" t="s">
        <v>175</v>
      </c>
    </row>
    <row r="34" spans="1:7" x14ac:dyDescent="0.25">
      <c r="A34" s="17">
        <v>2023</v>
      </c>
      <c r="B34" s="12" t="s">
        <v>173</v>
      </c>
      <c r="C34" s="36">
        <f>Cijene_mjesečno!O35</f>
        <v>93.658333333333346</v>
      </c>
      <c r="D34" s="26">
        <f t="shared" si="2"/>
        <v>7.963496637848233E-2</v>
      </c>
      <c r="E34" s="25">
        <f t="shared" si="1"/>
        <v>2.2384904130059891</v>
      </c>
      <c r="F34" s="35">
        <f t="shared" si="0"/>
        <v>93.658333333333346</v>
      </c>
      <c r="G34" s="12" t="s">
        <v>175</v>
      </c>
    </row>
    <row r="35" spans="1:7" x14ac:dyDescent="0.25">
      <c r="A35" s="17">
        <v>2024</v>
      </c>
      <c r="B35" s="12" t="s">
        <v>173</v>
      </c>
      <c r="C35" s="36">
        <f>Cijene_mjesečno!O36</f>
        <v>96.433333333333337</v>
      </c>
      <c r="D35" s="26">
        <f t="shared" si="2"/>
        <v>2.9628970548981171E-2</v>
      </c>
      <c r="E35" s="25">
        <f t="shared" si="1"/>
        <v>2.30481457952712</v>
      </c>
      <c r="F35" s="35">
        <f t="shared" si="0"/>
        <v>96.433333333333323</v>
      </c>
      <c r="G35" s="12" t="s">
        <v>175</v>
      </c>
    </row>
    <row r="36" spans="1:7" x14ac:dyDescent="0.25">
      <c r="A36" s="17">
        <v>2025</v>
      </c>
      <c r="B36" s="12" t="s">
        <v>173</v>
      </c>
      <c r="C36" s="36">
        <f>Cijene_mjesečno!O37</f>
        <v>100</v>
      </c>
      <c r="D36" s="26">
        <f t="shared" si="2"/>
        <v>3.6985827860352538E-2</v>
      </c>
      <c r="E36" s="25">
        <f t="shared" si="1"/>
        <v>2.3900600548155411</v>
      </c>
      <c r="F36" s="35">
        <f t="shared" si="0"/>
        <v>100</v>
      </c>
      <c r="G36" s="12" t="s">
        <v>175</v>
      </c>
    </row>
    <row r="37" spans="1:7" x14ac:dyDescent="0.25">
      <c r="A37" s="17">
        <v>2026</v>
      </c>
      <c r="B37" s="12" t="s">
        <v>173</v>
      </c>
      <c r="C37" s="36">
        <f>Cijene_mjesečno!O38</f>
        <v>103.64285714285714</v>
      </c>
      <c r="D37" s="26">
        <f t="shared" si="2"/>
        <v>3.6428571428571477E-2</v>
      </c>
      <c r="E37" s="25">
        <f t="shared" si="1"/>
        <v>2.4771265282409645</v>
      </c>
      <c r="F37" s="35">
        <f t="shared" si="0"/>
        <v>103.64285714285715</v>
      </c>
      <c r="G37" s="12" t="s">
        <v>176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63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7109375" defaultRowHeight="15" x14ac:dyDescent="0.25"/>
  <cols>
    <col min="1" max="1" width="9" customWidth="1"/>
    <col min="2" max="2" width="16" customWidth="1"/>
    <col min="3" max="3" width="13" customWidth="1"/>
    <col min="4" max="4" width="16" customWidth="1"/>
    <col min="5" max="5" width="12" customWidth="1"/>
    <col min="6" max="6" width="11" customWidth="1"/>
    <col min="7" max="8" width="12" customWidth="1"/>
    <col min="9" max="9" width="11" customWidth="1"/>
    <col min="10" max="10" width="10" customWidth="1"/>
  </cols>
  <sheetData>
    <row r="1" spans="1:9" ht="18" x14ac:dyDescent="0.25">
      <c r="A1" s="8" t="s">
        <v>177</v>
      </c>
    </row>
    <row r="2" spans="1:9" x14ac:dyDescent="0.25">
      <c r="A2" s="9" t="s">
        <v>178</v>
      </c>
    </row>
    <row r="4" spans="1:9" ht="42" customHeight="1" x14ac:dyDescent="0.25">
      <c r="A4" s="10" t="s">
        <v>94</v>
      </c>
      <c r="B4" s="10" t="s">
        <v>179</v>
      </c>
      <c r="C4" s="10" t="s">
        <v>180</v>
      </c>
      <c r="D4" s="10" t="s">
        <v>181</v>
      </c>
      <c r="E4" s="10" t="s">
        <v>182</v>
      </c>
      <c r="F4" s="10" t="s">
        <v>183</v>
      </c>
      <c r="G4" s="10" t="s">
        <v>184</v>
      </c>
      <c r="H4" s="10" t="s">
        <v>185</v>
      </c>
      <c r="I4" s="10" t="s">
        <v>186</v>
      </c>
    </row>
    <row r="5" spans="1:9" x14ac:dyDescent="0.25">
      <c r="A5" s="17">
        <v>1994</v>
      </c>
      <c r="B5" s="23">
        <f>Povezana_serija!E10</f>
        <v>174.48926716199543</v>
      </c>
      <c r="C5" s="36">
        <f>Deflator!F5</f>
        <v>41.839952849100165</v>
      </c>
      <c r="D5" s="19">
        <f t="shared" ref="D5:D37" si="0">B5*100/C5</f>
        <v>417.03982743792238</v>
      </c>
      <c r="E5" s="28"/>
      <c r="F5" s="28"/>
      <c r="G5" s="28"/>
      <c r="H5" s="23">
        <f>Povezana_serija!J10</f>
        <v>182.05795391218399</v>
      </c>
      <c r="I5" s="28"/>
    </row>
    <row r="6" spans="1:9" x14ac:dyDescent="0.25">
      <c r="A6" s="17">
        <v>1995</v>
      </c>
      <c r="B6" s="23">
        <f>Povezana_serija!E11</f>
        <v>245.3839079674452</v>
      </c>
      <c r="C6" s="36">
        <f>Deflator!F6</f>
        <v>42.663185952130817</v>
      </c>
      <c r="D6" s="19">
        <f t="shared" si="0"/>
        <v>575.16545586345148</v>
      </c>
      <c r="E6" s="26">
        <f t="shared" ref="E6:E37" si="1">B6/B5-1</f>
        <v>0.40629800307219677</v>
      </c>
      <c r="F6" s="37">
        <f>Deflator!D6</f>
        <v>1.9675765553553992E-2</v>
      </c>
      <c r="G6" s="26">
        <f t="shared" ref="G6:G37" si="2">D6/D5-1</f>
        <v>0.37916193615600546</v>
      </c>
      <c r="H6" s="23">
        <f>Povezana_serija!J11</f>
        <v>259.04186681160184</v>
      </c>
      <c r="I6" s="26">
        <f t="shared" ref="I6:I37" si="3">H6/H5-1</f>
        <v>0.42285388386025247</v>
      </c>
    </row>
    <row r="7" spans="1:9" x14ac:dyDescent="0.25">
      <c r="A7" s="17">
        <v>1996</v>
      </c>
      <c r="B7" s="23">
        <f>Povezana_serija!E12</f>
        <v>273.79537082331541</v>
      </c>
      <c r="C7" s="36">
        <f>Deflator!F7</f>
        <v>44.193703833821615</v>
      </c>
      <c r="D7" s="19">
        <f t="shared" si="0"/>
        <v>619.5347913197055</v>
      </c>
      <c r="E7" s="26">
        <f t="shared" si="1"/>
        <v>0.11578372474057885</v>
      </c>
      <c r="F7" s="37">
        <f>Deflator!D7</f>
        <v>3.5874439461883512E-2</v>
      </c>
      <c r="G7" s="26">
        <f t="shared" si="2"/>
        <v>7.7141864143502437E-2</v>
      </c>
      <c r="H7" s="23">
        <f>Povezana_serija!J12</f>
        <v>291.79325821594301</v>
      </c>
      <c r="I7" s="26">
        <f t="shared" si="3"/>
        <v>0.12643281106432447</v>
      </c>
    </row>
    <row r="8" spans="1:9" x14ac:dyDescent="0.25">
      <c r="A8" s="17">
        <v>1997</v>
      </c>
      <c r="B8" s="23">
        <f>Povezana_serija!E13</f>
        <v>315.74248343599174</v>
      </c>
      <c r="C8" s="36">
        <f>Deflator!F8</f>
        <v>45.764803629042085</v>
      </c>
      <c r="D8" s="19">
        <f t="shared" si="0"/>
        <v>689.92426143750208</v>
      </c>
      <c r="E8" s="26">
        <f t="shared" si="1"/>
        <v>0.15320606950562898</v>
      </c>
      <c r="F8" s="37">
        <f>Deflator!D8</f>
        <v>3.5550308277580989E-2</v>
      </c>
      <c r="G8" s="26">
        <f t="shared" si="2"/>
        <v>0.11361665414763245</v>
      </c>
      <c r="H8" s="23">
        <f>Povezana_serija!J13</f>
        <v>342.04451735554682</v>
      </c>
      <c r="I8" s="26">
        <f t="shared" si="3"/>
        <v>0.17221528505094907</v>
      </c>
    </row>
    <row r="9" spans="1:9" x14ac:dyDescent="0.25">
      <c r="A9" s="17">
        <v>1998</v>
      </c>
      <c r="B9" s="23">
        <f>Povezana_serija!E14</f>
        <v>357.42156338021647</v>
      </c>
      <c r="C9" s="36">
        <f>Deflator!F9</f>
        <v>48.373397435897481</v>
      </c>
      <c r="D9" s="19">
        <f t="shared" si="0"/>
        <v>738.88042255840605</v>
      </c>
      <c r="E9" s="26">
        <f t="shared" si="1"/>
        <v>0.13200339558573848</v>
      </c>
      <c r="F9" s="37">
        <f>Deflator!D9</f>
        <v>5.7000000000000002E-2</v>
      </c>
      <c r="G9" s="26">
        <f t="shared" si="2"/>
        <v>7.0958747006375278E-2</v>
      </c>
      <c r="H9" s="23">
        <f>Povezana_serija!J14</f>
        <v>380.27707701131897</v>
      </c>
      <c r="I9" s="26">
        <f t="shared" si="3"/>
        <v>0.11177656040611339</v>
      </c>
    </row>
    <row r="10" spans="1:9" x14ac:dyDescent="0.25">
      <c r="A10" s="17">
        <v>1999</v>
      </c>
      <c r="B10" s="23">
        <f>Povezana_serija!E15</f>
        <v>401.91498634318305</v>
      </c>
      <c r="C10" s="36">
        <f>Deflator!F10</f>
        <v>50.30833333333338</v>
      </c>
      <c r="D10" s="19">
        <f t="shared" si="0"/>
        <v>798.90340170915886</v>
      </c>
      <c r="E10" s="26">
        <f t="shared" si="1"/>
        <v>0.12448443944506926</v>
      </c>
      <c r="F10" s="37">
        <f>Deflator!D10</f>
        <v>0.04</v>
      </c>
      <c r="G10" s="26">
        <f t="shared" si="2"/>
        <v>8.1235037927951392E-2</v>
      </c>
      <c r="H10" s="23">
        <f>Povezana_serija!J15</f>
        <v>399.40637820253954</v>
      </c>
      <c r="I10" s="26">
        <f t="shared" si="3"/>
        <v>5.0303587430412522E-2</v>
      </c>
    </row>
    <row r="11" spans="1:9" x14ac:dyDescent="0.25">
      <c r="A11" s="17">
        <v>2000</v>
      </c>
      <c r="B11" s="23">
        <f>Povezana_serija!E16</f>
        <v>441.04775593711753</v>
      </c>
      <c r="C11" s="36">
        <f>Deflator!F11</f>
        <v>52.641666666666708</v>
      </c>
      <c r="D11" s="19">
        <f t="shared" si="0"/>
        <v>837.8301521680238</v>
      </c>
      <c r="E11" s="26">
        <f t="shared" si="1"/>
        <v>9.736578859619871E-2</v>
      </c>
      <c r="F11" s="37">
        <f>Deflator!D11</f>
        <v>4.6380652642040721E-2</v>
      </c>
      <c r="G11" s="26">
        <f t="shared" si="2"/>
        <v>4.8725228075867211E-2</v>
      </c>
      <c r="H11" s="23">
        <f>Povezana_serija!J16</f>
        <v>435.30766867214771</v>
      </c>
      <c r="I11" s="26">
        <f t="shared" si="3"/>
        <v>8.9886622820536388E-2</v>
      </c>
    </row>
    <row r="12" spans="1:9" x14ac:dyDescent="0.25">
      <c r="A12" s="17">
        <v>2001</v>
      </c>
      <c r="B12" s="23">
        <f>Povezana_serija!E17</f>
        <v>469.86126779566519</v>
      </c>
      <c r="C12" s="36">
        <f>Deflator!F12</f>
        <v>54.616666666666703</v>
      </c>
      <c r="D12" s="19">
        <f t="shared" si="0"/>
        <v>860.28916898809564</v>
      </c>
      <c r="E12" s="26">
        <f t="shared" si="1"/>
        <v>6.532968702522024E-2</v>
      </c>
      <c r="F12" s="37">
        <f>Deflator!D12</f>
        <v>3.7517809086591525E-2</v>
      </c>
      <c r="G12" s="26">
        <f t="shared" si="2"/>
        <v>2.6806169200231711E-2</v>
      </c>
      <c r="H12" s="23">
        <f>Povezana_serija!J17</f>
        <v>473.85448789713723</v>
      </c>
      <c r="I12" s="26">
        <f t="shared" si="3"/>
        <v>8.8550746975287309E-2</v>
      </c>
    </row>
    <row r="13" spans="1:9" x14ac:dyDescent="0.25">
      <c r="A13" s="17">
        <v>2002</v>
      </c>
      <c r="B13" s="23">
        <f>Povezana_serija!E18</f>
        <v>490.36576693221298</v>
      </c>
      <c r="C13" s="36">
        <f>Deflator!F13</f>
        <v>55.5416666666667</v>
      </c>
      <c r="D13" s="19">
        <f t="shared" si="0"/>
        <v>882.8791002530462</v>
      </c>
      <c r="E13" s="26">
        <f t="shared" si="1"/>
        <v>4.3639475185396348E-2</v>
      </c>
      <c r="F13" s="37">
        <f>Deflator!D13</f>
        <v>1.6936222154409375E-2</v>
      </c>
      <c r="G13" s="26">
        <f t="shared" si="2"/>
        <v>2.625853268793521E-2</v>
      </c>
      <c r="H13" s="23">
        <f>Povezana_serija!J18</f>
        <v>498.8082681718908</v>
      </c>
      <c r="I13" s="26">
        <f t="shared" si="3"/>
        <v>5.2661272420343685E-2</v>
      </c>
    </row>
    <row r="14" spans="1:9" x14ac:dyDescent="0.25">
      <c r="A14" s="17">
        <v>2003</v>
      </c>
      <c r="B14" s="23">
        <f>Povezana_serija!E19</f>
        <v>529.23050385769591</v>
      </c>
      <c r="C14" s="36">
        <f>Deflator!F14</f>
        <v>56.516666666666701</v>
      </c>
      <c r="D14" s="19">
        <f t="shared" si="0"/>
        <v>936.41492867772729</v>
      </c>
      <c r="E14" s="26">
        <f t="shared" si="1"/>
        <v>7.9256627493850873E-2</v>
      </c>
      <c r="F14" s="37">
        <f>Deflator!D14</f>
        <v>1.7554388597149417E-2</v>
      </c>
      <c r="G14" s="26">
        <f t="shared" si="2"/>
        <v>6.0637779747348075E-2</v>
      </c>
      <c r="H14" s="23">
        <f>Povezana_serija!J19</f>
        <v>527.14919332573572</v>
      </c>
      <c r="I14" s="26">
        <f t="shared" si="3"/>
        <v>5.6817272211050263E-2</v>
      </c>
    </row>
    <row r="15" spans="1:9" x14ac:dyDescent="0.25">
      <c r="A15" s="17">
        <v>2004</v>
      </c>
      <c r="B15" s="23">
        <f>Povezana_serija!E20</f>
        <v>555.22967269750166</v>
      </c>
      <c r="C15" s="36">
        <f>Deflator!F15</f>
        <v>57.675000000000033</v>
      </c>
      <c r="D15" s="19">
        <f t="shared" si="0"/>
        <v>962.68690541395983</v>
      </c>
      <c r="E15" s="26">
        <f t="shared" si="1"/>
        <v>4.9126361104076866E-2</v>
      </c>
      <c r="F15" s="37">
        <f>Deflator!D15</f>
        <v>2.049542907696833E-2</v>
      </c>
      <c r="G15" s="26">
        <f t="shared" si="2"/>
        <v>2.8055914030898688E-2</v>
      </c>
      <c r="H15" s="23">
        <f>Povezana_serija!J20</f>
        <v>558.10519778583489</v>
      </c>
      <c r="I15" s="26">
        <f t="shared" si="3"/>
        <v>5.8723421854827373E-2</v>
      </c>
    </row>
    <row r="16" spans="1:9" x14ac:dyDescent="0.25">
      <c r="A16" s="17">
        <v>2005</v>
      </c>
      <c r="B16" s="23">
        <f>Povezana_serija!E21</f>
        <v>583.23908655069454</v>
      </c>
      <c r="C16" s="36">
        <f>Deflator!F16</f>
        <v>59.60000000000003</v>
      </c>
      <c r="D16" s="19">
        <f t="shared" si="0"/>
        <v>978.58907139378232</v>
      </c>
      <c r="E16" s="26">
        <f t="shared" si="1"/>
        <v>5.044653632633378E-2</v>
      </c>
      <c r="F16" s="37">
        <f>Deflator!D16</f>
        <v>3.3376679670567677E-2</v>
      </c>
      <c r="G16" s="26">
        <f t="shared" si="2"/>
        <v>1.6518523198344015E-2</v>
      </c>
      <c r="H16" s="23">
        <f>Povezana_serija!J21</f>
        <v>593.83607936763224</v>
      </c>
      <c r="I16" s="26">
        <f t="shared" si="3"/>
        <v>6.4021768160468895E-2</v>
      </c>
    </row>
    <row r="17" spans="1:9" x14ac:dyDescent="0.25">
      <c r="A17" s="17">
        <v>2006</v>
      </c>
      <c r="B17" s="23">
        <f>Povezana_serija!E22</f>
        <v>612.32063107769363</v>
      </c>
      <c r="C17" s="36">
        <f>Deflator!F17</f>
        <v>61.500000000000036</v>
      </c>
      <c r="D17" s="19">
        <f t="shared" si="0"/>
        <v>995.64330256535493</v>
      </c>
      <c r="E17" s="26">
        <f t="shared" si="1"/>
        <v>4.9862132352940902E-2</v>
      </c>
      <c r="F17" s="37">
        <f>Deflator!D17</f>
        <v>3.187919463087252E-2</v>
      </c>
      <c r="G17" s="26">
        <f t="shared" si="2"/>
        <v>1.7427367288378459E-2</v>
      </c>
      <c r="H17" s="23">
        <f>Povezana_serija!J22</f>
        <v>630.0184251860012</v>
      </c>
      <c r="I17" s="26">
        <f t="shared" si="3"/>
        <v>6.0929854341115641E-2</v>
      </c>
    </row>
    <row r="18" spans="1:9" x14ac:dyDescent="0.25">
      <c r="A18" s="17">
        <v>2007</v>
      </c>
      <c r="B18" s="23">
        <f>Povezana_serija!E23</f>
        <v>645.55668196569275</v>
      </c>
      <c r="C18" s="36">
        <f>Deflator!F18</f>
        <v>63.275000000000027</v>
      </c>
      <c r="D18" s="19">
        <f t="shared" si="0"/>
        <v>1020.2397186340459</v>
      </c>
      <c r="E18" s="26">
        <f t="shared" si="1"/>
        <v>5.4278835631429212E-2</v>
      </c>
      <c r="F18" s="37">
        <f>Deflator!D18</f>
        <v>2.886178861788613E-2</v>
      </c>
      <c r="G18" s="26">
        <f t="shared" si="2"/>
        <v>2.4704044114309154E-2</v>
      </c>
      <c r="H18" s="23">
        <f>Povezana_serija!J23</f>
        <v>663.02265851145035</v>
      </c>
      <c r="I18" s="26">
        <f t="shared" si="3"/>
        <v>5.2386139842981905E-2</v>
      </c>
    </row>
    <row r="19" spans="1:9" x14ac:dyDescent="0.25">
      <c r="A19" s="17">
        <v>2008</v>
      </c>
      <c r="B19" s="23">
        <f>Povezana_serija!E24</f>
        <v>691.65830093936904</v>
      </c>
      <c r="C19" s="36">
        <f>Deflator!F19</f>
        <v>67.100000000000023</v>
      </c>
      <c r="D19" s="19">
        <f t="shared" si="0"/>
        <v>1030.787333739745</v>
      </c>
      <c r="E19" s="26">
        <f t="shared" si="1"/>
        <v>7.1413742993564622E-2</v>
      </c>
      <c r="F19" s="37">
        <f>Deflator!D19</f>
        <v>6.0450414855788281E-2</v>
      </c>
      <c r="G19" s="26">
        <f t="shared" si="2"/>
        <v>1.0338369417552951E-2</v>
      </c>
      <c r="H19" s="23">
        <f>Povezana_serija!J24</f>
        <v>721.46906367635916</v>
      </c>
      <c r="I19" s="26">
        <f t="shared" si="3"/>
        <v>8.815144462200819E-2</v>
      </c>
    </row>
    <row r="20" spans="1:9" x14ac:dyDescent="0.25">
      <c r="A20" s="17">
        <v>2009</v>
      </c>
      <c r="B20" s="23">
        <f>Povezana_serija!E25</f>
        <v>706.40009770420738</v>
      </c>
      <c r="C20" s="36">
        <f>Deflator!F20</f>
        <v>68.725000000000023</v>
      </c>
      <c r="D20" s="19">
        <f t="shared" si="0"/>
        <v>1027.8648202316583</v>
      </c>
      <c r="E20" s="26">
        <f t="shared" si="1"/>
        <v>2.1313698895562894E-2</v>
      </c>
      <c r="F20" s="37">
        <f>Deflator!D20</f>
        <v>2.4217585692995369E-2</v>
      </c>
      <c r="G20" s="26">
        <f t="shared" si="2"/>
        <v>-2.8352245050233815E-3</v>
      </c>
      <c r="H20" s="23">
        <f>Povezana_serija!J25</f>
        <v>725.16280092119371</v>
      </c>
      <c r="I20" s="26">
        <f t="shared" si="3"/>
        <v>5.11974446418062E-3</v>
      </c>
    </row>
    <row r="21" spans="1:9" x14ac:dyDescent="0.25">
      <c r="A21" s="17">
        <v>2010</v>
      </c>
      <c r="B21" s="23">
        <f>Povezana_serija!E26</f>
        <v>714.17304508930397</v>
      </c>
      <c r="C21" s="36">
        <f>Deflator!F21</f>
        <v>69.450000000000017</v>
      </c>
      <c r="D21" s="19">
        <f t="shared" si="0"/>
        <v>1028.3269187750955</v>
      </c>
      <c r="E21" s="26">
        <f t="shared" si="1"/>
        <v>1.1003604629102659E-2</v>
      </c>
      <c r="F21" s="37">
        <f>Deflator!D21</f>
        <v>1.0549290651145959E-2</v>
      </c>
      <c r="G21" s="26">
        <f t="shared" si="2"/>
        <v>4.4957131943967887E-4</v>
      </c>
      <c r="H21" s="23">
        <f>Povezana_serija!J26</f>
        <v>738.5076793108866</v>
      </c>
      <c r="I21" s="26">
        <f t="shared" si="3"/>
        <v>1.8402596455224352E-2</v>
      </c>
    </row>
    <row r="22" spans="1:9" x14ac:dyDescent="0.25">
      <c r="A22" s="17">
        <v>2011</v>
      </c>
      <c r="B22" s="23">
        <f>Povezana_serija!E27</f>
        <v>727.57467851188426</v>
      </c>
      <c r="C22" s="36">
        <f>Deflator!F22</f>
        <v>71.000000000000014</v>
      </c>
      <c r="D22" s="19">
        <f t="shared" si="0"/>
        <v>1024.7530683265973</v>
      </c>
      <c r="E22" s="26">
        <f t="shared" si="1"/>
        <v>1.8765246762994847E-2</v>
      </c>
      <c r="F22" s="37">
        <f>Deflator!D22</f>
        <v>2.2318214542836445E-2</v>
      </c>
      <c r="G22" s="26">
        <f t="shared" si="2"/>
        <v>-3.4754029902818173E-3</v>
      </c>
      <c r="H22" s="23">
        <f>Povezana_serija!J27</f>
        <v>737.3905014239308</v>
      </c>
      <c r="I22" s="26">
        <f t="shared" si="3"/>
        <v>-1.5127505349683545E-3</v>
      </c>
    </row>
    <row r="23" spans="1:9" x14ac:dyDescent="0.25">
      <c r="A23" s="17">
        <v>2012</v>
      </c>
      <c r="B23" s="23">
        <f>Povezana_serija!E28</f>
        <v>732.93533188091635</v>
      </c>
      <c r="C23" s="36">
        <f>Deflator!F23</f>
        <v>73.433333333333351</v>
      </c>
      <c r="D23" s="19">
        <f t="shared" si="0"/>
        <v>998.0962304324778</v>
      </c>
      <c r="E23" s="26">
        <f t="shared" si="1"/>
        <v>7.3678393811014153E-3</v>
      </c>
      <c r="F23" s="37">
        <f>Deflator!D23</f>
        <v>3.4272300469483596E-2</v>
      </c>
      <c r="G23" s="26">
        <f t="shared" si="2"/>
        <v>-2.6012937865752983E-2</v>
      </c>
      <c r="H23" s="23">
        <f>Povezana_serija!J28</f>
        <v>734.60841974112714</v>
      </c>
      <c r="I23" s="26">
        <f t="shared" si="3"/>
        <v>-3.7728743148052191E-3</v>
      </c>
    </row>
    <row r="24" spans="1:9" x14ac:dyDescent="0.25">
      <c r="A24" s="17">
        <v>2013</v>
      </c>
      <c r="B24" s="23">
        <f>Povezana_serija!E29</f>
        <v>738.02795258149683</v>
      </c>
      <c r="C24" s="36">
        <f>Deflator!F24</f>
        <v>75.050000000000011</v>
      </c>
      <c r="D24" s="19">
        <f t="shared" si="0"/>
        <v>983.38168232044859</v>
      </c>
      <c r="E24" s="26">
        <f t="shared" si="1"/>
        <v>6.9482537941121247E-3</v>
      </c>
      <c r="F24" s="37">
        <f>Deflator!D24</f>
        <v>2.2015433499772863E-2</v>
      </c>
      <c r="G24" s="26">
        <f t="shared" si="2"/>
        <v>-1.4742614653151631E-2</v>
      </c>
      <c r="H24" s="23">
        <f>Povezana_serija!J29</f>
        <v>734.22279871010107</v>
      </c>
      <c r="I24" s="26">
        <f t="shared" si="3"/>
        <v>-5.2493412907239634E-4</v>
      </c>
    </row>
    <row r="25" spans="1:9" x14ac:dyDescent="0.25">
      <c r="A25" s="17">
        <v>2014</v>
      </c>
      <c r="B25" s="23">
        <f>Povezana_serija!E30</f>
        <v>740.97631193446455</v>
      </c>
      <c r="C25" s="36">
        <f>Deflator!F25</f>
        <v>74.90833333333336</v>
      </c>
      <c r="D25" s="19">
        <f t="shared" si="0"/>
        <v>989.17741052548365</v>
      </c>
      <c r="E25" s="26">
        <f t="shared" si="1"/>
        <v>3.9949155620120358E-3</v>
      </c>
      <c r="F25" s="37">
        <f>Deflator!D25</f>
        <v>-1.8876304685763179E-3</v>
      </c>
      <c r="G25" s="26">
        <f t="shared" si="2"/>
        <v>5.8936711037358425E-3</v>
      </c>
      <c r="H25" s="23">
        <f>Povezana_serija!J30</f>
        <v>731.7006262727989</v>
      </c>
      <c r="I25" s="26">
        <f t="shared" si="3"/>
        <v>-3.4351595206975061E-3</v>
      </c>
    </row>
    <row r="26" spans="1:9" x14ac:dyDescent="0.25">
      <c r="A26" s="17">
        <v>2015</v>
      </c>
      <c r="B26" s="23">
        <f>Povezana_serija!E31</f>
        <v>757.19228837578669</v>
      </c>
      <c r="C26" s="36">
        <f>Deflator!F26</f>
        <v>74.558333333333351</v>
      </c>
      <c r="D26" s="19">
        <f t="shared" si="0"/>
        <v>1015.5702984809924</v>
      </c>
      <c r="E26" s="26">
        <f t="shared" si="1"/>
        <v>2.18846084282871E-2</v>
      </c>
      <c r="F26" s="37">
        <f>Deflator!D26</f>
        <v>-4.6723773500946253E-3</v>
      </c>
      <c r="G26" s="26">
        <f t="shared" si="2"/>
        <v>2.6681652527313471E-2</v>
      </c>
      <c r="H26" s="23">
        <f>Povezana_serija!J31</f>
        <v>749.7193738235901</v>
      </c>
      <c r="I26" s="26">
        <f t="shared" si="3"/>
        <v>2.4625846833802312E-2</v>
      </c>
    </row>
    <row r="27" spans="1:9" x14ac:dyDescent="0.25">
      <c r="A27" s="17">
        <v>2016</v>
      </c>
      <c r="B27" s="23">
        <f>Povezana_serija!E32</f>
        <v>769.50986046055539</v>
      </c>
      <c r="C27" s="36">
        <f>Deflator!F27</f>
        <v>73.708333333333343</v>
      </c>
      <c r="D27" s="19">
        <f t="shared" si="0"/>
        <v>1043.9930271935175</v>
      </c>
      <c r="E27" s="26">
        <f t="shared" si="1"/>
        <v>1.6267429388630461E-2</v>
      </c>
      <c r="F27" s="37">
        <f>Deflator!D27</f>
        <v>-1.1400469431094185E-2</v>
      </c>
      <c r="G27" s="26">
        <f t="shared" si="2"/>
        <v>2.7986963339748705E-2</v>
      </c>
      <c r="H27" s="23">
        <f>Povezana_serija!J32</f>
        <v>770.03282256196212</v>
      </c>
      <c r="I27" s="26">
        <f t="shared" si="3"/>
        <v>2.7094736307497147E-2</v>
      </c>
    </row>
    <row r="28" spans="1:9" x14ac:dyDescent="0.25">
      <c r="A28" s="17">
        <v>2017</v>
      </c>
      <c r="B28" s="23">
        <f>Povezana_serija!E33</f>
        <v>810.11724095979309</v>
      </c>
      <c r="C28" s="36">
        <f>Deflator!F28</f>
        <v>74.558333333333323</v>
      </c>
      <c r="D28" s="19">
        <f t="shared" si="0"/>
        <v>1086.5549224899428</v>
      </c>
      <c r="E28" s="26">
        <f t="shared" si="1"/>
        <v>5.2770448548812521E-2</v>
      </c>
      <c r="F28" s="37">
        <f>Deflator!D28</f>
        <v>1.1531938948558196E-2</v>
      </c>
      <c r="G28" s="26">
        <f t="shared" si="2"/>
        <v>4.0768371232172917E-2</v>
      </c>
      <c r="H28" s="23">
        <f>Povezana_serija!J33</f>
        <v>818.19658610629369</v>
      </c>
      <c r="I28" s="26">
        <f t="shared" si="3"/>
        <v>6.254767606410172E-2</v>
      </c>
    </row>
    <row r="29" spans="1:9" x14ac:dyDescent="0.25">
      <c r="A29" s="17">
        <v>2018</v>
      </c>
      <c r="B29" s="23">
        <f>Povezana_serija!E34</f>
        <v>844.9042302541402</v>
      </c>
      <c r="C29" s="36">
        <f>Deflator!F29</f>
        <v>75.674999999999997</v>
      </c>
      <c r="D29" s="19">
        <f t="shared" si="0"/>
        <v>1116.4905586443876</v>
      </c>
      <c r="E29" s="26">
        <f t="shared" si="1"/>
        <v>4.294068504594839E-2</v>
      </c>
      <c r="F29" s="37">
        <f>Deflator!D29</f>
        <v>1.4977087291829783E-2</v>
      </c>
      <c r="G29" s="26">
        <f t="shared" si="2"/>
        <v>2.7550964553033852E-2</v>
      </c>
      <c r="H29" s="23">
        <f>Povezana_serija!J34</f>
        <v>858.62363307614623</v>
      </c>
      <c r="I29" s="26">
        <f t="shared" si="3"/>
        <v>4.9409943351438779E-2</v>
      </c>
    </row>
    <row r="30" spans="1:9" x14ac:dyDescent="0.25">
      <c r="A30" s="17">
        <v>2019</v>
      </c>
      <c r="B30" s="23">
        <f>Povezana_serija!E35</f>
        <v>874.00618627859387</v>
      </c>
      <c r="C30" s="36">
        <f>Deflator!F30</f>
        <v>76.25833333333334</v>
      </c>
      <c r="D30" s="19">
        <f t="shared" si="0"/>
        <v>1146.1123631672085</v>
      </c>
      <c r="E30" s="26">
        <f t="shared" si="1"/>
        <v>3.4444088433194464E-2</v>
      </c>
      <c r="F30" s="37">
        <f>Deflator!D30</f>
        <v>7.7084021583526674E-3</v>
      </c>
      <c r="G30" s="26">
        <f t="shared" si="2"/>
        <v>2.6531173321149071E-2</v>
      </c>
      <c r="H30" s="23">
        <f>Povezana_serija!J35</f>
        <v>888.25876351870181</v>
      </c>
      <c r="I30" s="26">
        <f t="shared" si="3"/>
        <v>3.4514692236438105E-2</v>
      </c>
    </row>
    <row r="31" spans="1:9" x14ac:dyDescent="0.25">
      <c r="A31" s="17">
        <v>2020</v>
      </c>
      <c r="B31" s="23">
        <f>Povezana_serija!E36</f>
        <v>897.60435330811595</v>
      </c>
      <c r="C31" s="36">
        <f>Deflator!F31</f>
        <v>76.350000000000023</v>
      </c>
      <c r="D31" s="19">
        <f t="shared" si="0"/>
        <v>1175.6442086550303</v>
      </c>
      <c r="E31" s="26">
        <f t="shared" si="1"/>
        <v>2.7000000000000135E-2</v>
      </c>
      <c r="F31" s="37">
        <f>Deflator!D31</f>
        <v>1.2020544202819838E-3</v>
      </c>
      <c r="G31" s="26">
        <f t="shared" si="2"/>
        <v>2.5766972276795252E-2</v>
      </c>
      <c r="H31" s="23">
        <f>Povezana_serija!J36</f>
        <v>897.77355344693012</v>
      </c>
      <c r="I31" s="26">
        <f t="shared" si="3"/>
        <v>1.0711732120195272E-2</v>
      </c>
    </row>
    <row r="32" spans="1:9" x14ac:dyDescent="0.25">
      <c r="A32" s="17">
        <v>2021</v>
      </c>
      <c r="B32" s="23">
        <f>Povezana_serija!E37</f>
        <v>946.18090118786904</v>
      </c>
      <c r="C32" s="36">
        <f>Deflator!F32</f>
        <v>78.316666666666649</v>
      </c>
      <c r="D32" s="19">
        <f t="shared" si="0"/>
        <v>1208.1475648280943</v>
      </c>
      <c r="E32" s="26">
        <f t="shared" si="1"/>
        <v>5.4117994972645134E-2</v>
      </c>
      <c r="F32" s="37">
        <f>Deflator!D32</f>
        <v>2.5758567998253268E-2</v>
      </c>
      <c r="G32" s="26">
        <f t="shared" si="2"/>
        <v>2.7647272817554969E-2</v>
      </c>
      <c r="H32" s="23">
        <f>Povezana_serija!J37</f>
        <v>947.47828435326471</v>
      </c>
      <c r="I32" s="26">
        <f t="shared" si="3"/>
        <v>5.5364440972333506E-2</v>
      </c>
    </row>
    <row r="33" spans="1:9" x14ac:dyDescent="0.25">
      <c r="A33" s="17">
        <v>2022</v>
      </c>
      <c r="B33" s="23">
        <f>Povezana_serija!E38</f>
        <v>1015.7276527971331</v>
      </c>
      <c r="C33" s="36">
        <f>Deflator!F33</f>
        <v>86.75</v>
      </c>
      <c r="D33" s="19">
        <f t="shared" si="0"/>
        <v>1170.8676112935252</v>
      </c>
      <c r="E33" s="26">
        <f t="shared" si="1"/>
        <v>7.3502595034366847E-2</v>
      </c>
      <c r="F33" s="37">
        <f>Deflator!D33</f>
        <v>0.10768248563524185</v>
      </c>
      <c r="G33" s="26">
        <f t="shared" si="2"/>
        <v>-3.0857119295583435E-2</v>
      </c>
      <c r="H33" s="23">
        <f>Povezana_serija!J38</f>
        <v>1016.1207767023808</v>
      </c>
      <c r="I33" s="26">
        <f t="shared" si="3"/>
        <v>7.2447562633026985E-2</v>
      </c>
    </row>
    <row r="34" spans="1:9" x14ac:dyDescent="0.25">
      <c r="A34" s="17">
        <v>2023</v>
      </c>
      <c r="B34" s="23">
        <f>Povezana_serija!E39</f>
        <v>1148.0522927865154</v>
      </c>
      <c r="C34" s="36">
        <f>Deflator!F34</f>
        <v>93.658333333333346</v>
      </c>
      <c r="D34" s="19">
        <f t="shared" si="0"/>
        <v>1225.7876602400734</v>
      </c>
      <c r="E34" s="26">
        <f t="shared" si="1"/>
        <v>0.13027570887233764</v>
      </c>
      <c r="F34" s="37">
        <f>Deflator!D34</f>
        <v>7.963496637848233E-2</v>
      </c>
      <c r="G34" s="26">
        <f t="shared" si="2"/>
        <v>4.6905430141563897E-2</v>
      </c>
      <c r="H34" s="23">
        <f>Povezana_serija!J39</f>
        <v>1148.0522927865154</v>
      </c>
      <c r="I34" s="26">
        <f t="shared" si="3"/>
        <v>0.12983841990938538</v>
      </c>
    </row>
    <row r="35" spans="1:9" x14ac:dyDescent="0.25">
      <c r="A35" s="17">
        <v>2024</v>
      </c>
      <c r="B35" s="23">
        <f>Povezana_serija!E40</f>
        <v>1318</v>
      </c>
      <c r="C35" s="36">
        <f>Deflator!F35</f>
        <v>96.433333333333323</v>
      </c>
      <c r="D35" s="19">
        <f t="shared" si="0"/>
        <v>1366.7473211199449</v>
      </c>
      <c r="E35" s="26">
        <f t="shared" si="1"/>
        <v>0.14803132947976883</v>
      </c>
      <c r="F35" s="37">
        <f>Deflator!D35</f>
        <v>2.9628970548981171E-2</v>
      </c>
      <c r="G35" s="26">
        <f t="shared" si="2"/>
        <v>0.11499517041333585</v>
      </c>
      <c r="H35" s="23">
        <f>Povezana_serija!J40</f>
        <v>1318</v>
      </c>
      <c r="I35" s="26">
        <f t="shared" si="3"/>
        <v>0.14803132947976883</v>
      </c>
    </row>
    <row r="36" spans="1:9" x14ac:dyDescent="0.25">
      <c r="A36" s="17">
        <v>2025</v>
      </c>
      <c r="B36" s="23">
        <f>Povezana_serija!E41</f>
        <v>1449</v>
      </c>
      <c r="C36" s="36">
        <f>Deflator!F36</f>
        <v>100</v>
      </c>
      <c r="D36" s="19">
        <f t="shared" si="0"/>
        <v>1449</v>
      </c>
      <c r="E36" s="26">
        <f t="shared" si="1"/>
        <v>9.9393019726858878E-2</v>
      </c>
      <c r="F36" s="37">
        <f>Deflator!D36</f>
        <v>3.6985827860352538E-2</v>
      </c>
      <c r="G36" s="26">
        <f t="shared" si="2"/>
        <v>6.0181335356600751E-2</v>
      </c>
      <c r="H36" s="23">
        <f>Povezana_serija!J41</f>
        <v>1449</v>
      </c>
      <c r="I36" s="26">
        <f t="shared" si="3"/>
        <v>9.9393019726858878E-2</v>
      </c>
    </row>
    <row r="37" spans="1:9" x14ac:dyDescent="0.25">
      <c r="A37" s="17" t="s">
        <v>187</v>
      </c>
      <c r="B37" s="23">
        <f>Povezana_serija!E42</f>
        <v>1542</v>
      </c>
      <c r="C37" s="36">
        <f>Deflator!F37</f>
        <v>103.64285714285715</v>
      </c>
      <c r="D37" s="19">
        <f t="shared" si="0"/>
        <v>1487.8015161957269</v>
      </c>
      <c r="E37" s="26">
        <f t="shared" si="1"/>
        <v>6.4182194616977162E-2</v>
      </c>
      <c r="F37" s="37">
        <f>Deflator!D37</f>
        <v>3.6428571428571477E-2</v>
      </c>
      <c r="G37" s="26">
        <f t="shared" si="2"/>
        <v>2.6778134020515543E-2</v>
      </c>
      <c r="H37" s="23">
        <f>Povezana_serija!J42</f>
        <v>1542</v>
      </c>
      <c r="I37" s="26">
        <f t="shared" si="3"/>
        <v>6.4182194616977162E-2</v>
      </c>
    </row>
    <row r="38" spans="1:9" x14ac:dyDescent="0.25">
      <c r="A38" s="9" t="s">
        <v>188</v>
      </c>
    </row>
    <row r="40" spans="1:9" x14ac:dyDescent="0.25">
      <c r="A40" s="17" t="s">
        <v>189</v>
      </c>
    </row>
    <row r="41" spans="1:9" x14ac:dyDescent="0.25">
      <c r="A41" s="1" t="s">
        <v>190</v>
      </c>
      <c r="B41" s="1"/>
      <c r="C41" s="1"/>
      <c r="D41" s="38">
        <f>H36/H5</f>
        <v>7.95900409107601</v>
      </c>
    </row>
    <row r="42" spans="1:9" x14ac:dyDescent="0.25">
      <c r="A42" s="1" t="s">
        <v>191</v>
      </c>
      <c r="B42" s="1"/>
      <c r="C42" s="1"/>
      <c r="D42" s="39">
        <f>(H36/H5)^(1/(2025-1994))-1</f>
        <v>6.9202483791768854E-2</v>
      </c>
    </row>
    <row r="43" spans="1:9" x14ac:dyDescent="0.25">
      <c r="A43" s="1" t="s">
        <v>192</v>
      </c>
      <c r="B43" s="1"/>
      <c r="C43" s="1"/>
      <c r="D43" s="38">
        <f>Deflator!E36/Deflator!E5</f>
        <v>2.3900600548155411</v>
      </c>
    </row>
    <row r="44" spans="1:9" x14ac:dyDescent="0.25">
      <c r="A44" s="1" t="s">
        <v>193</v>
      </c>
      <c r="B44" s="1"/>
      <c r="C44" s="1"/>
      <c r="D44" s="38">
        <f>D36/D5</f>
        <v>3.4744882974412987</v>
      </c>
    </row>
    <row r="45" spans="1:9" x14ac:dyDescent="0.25">
      <c r="A45" s="1" t="s">
        <v>194</v>
      </c>
      <c r="B45" s="1"/>
      <c r="C45" s="1"/>
      <c r="D45" s="39">
        <f>(D36/D5)^(1/(2025-1994))-1</f>
        <v>4.0993678026914449E-2</v>
      </c>
    </row>
    <row r="48" spans="1:9" x14ac:dyDescent="0.25">
      <c r="A48" s="17" t="s">
        <v>195</v>
      </c>
    </row>
    <row r="49" spans="1:10" ht="42" customHeight="1" x14ac:dyDescent="0.25">
      <c r="A49" s="10" t="s">
        <v>196</v>
      </c>
      <c r="B49" s="10" t="s">
        <v>197</v>
      </c>
      <c r="C49" s="10" t="s">
        <v>198</v>
      </c>
      <c r="D49" s="10" t="s">
        <v>199</v>
      </c>
      <c r="E49" s="10" t="s">
        <v>200</v>
      </c>
      <c r="F49" s="10" t="s">
        <v>201</v>
      </c>
      <c r="G49" s="10" t="s">
        <v>202</v>
      </c>
      <c r="H49" s="10" t="s">
        <v>203</v>
      </c>
      <c r="I49" s="10" t="s">
        <v>200</v>
      </c>
      <c r="J49" s="10" t="s">
        <v>201</v>
      </c>
    </row>
    <row r="50" spans="1:10" x14ac:dyDescent="0.25">
      <c r="A50" s="17">
        <v>1994</v>
      </c>
      <c r="B50" s="17">
        <v>1999</v>
      </c>
      <c r="C50" s="40">
        <f>ROUND(H5,0)</f>
        <v>182</v>
      </c>
      <c r="D50" s="40">
        <f>ROUND(H10,0)</f>
        <v>399</v>
      </c>
      <c r="E50" s="40">
        <f t="shared" ref="E50:E55" si="4">D50-C50</f>
        <v>217</v>
      </c>
      <c r="F50" s="41">
        <f>H10/H5-1</f>
        <v>1.1938419586720941</v>
      </c>
      <c r="G50" s="40">
        <f>ROUND(D5,0)</f>
        <v>417</v>
      </c>
      <c r="H50" s="40">
        <f>ROUND(D10,0)</f>
        <v>799</v>
      </c>
      <c r="I50" s="40">
        <f t="shared" ref="I50:I55" si="5">H50-G50</f>
        <v>382</v>
      </c>
      <c r="J50" s="41">
        <f>D10/D5-1</f>
        <v>0.91565253279814862</v>
      </c>
    </row>
    <row r="51" spans="1:10" x14ac:dyDescent="0.25">
      <c r="A51" s="17">
        <v>1999</v>
      </c>
      <c r="B51" s="17">
        <v>2004</v>
      </c>
      <c r="C51" s="40">
        <f>ROUND(H10,0)</f>
        <v>399</v>
      </c>
      <c r="D51" s="40">
        <f>ROUND(H15,0)</f>
        <v>558</v>
      </c>
      <c r="E51" s="40">
        <f t="shared" si="4"/>
        <v>159</v>
      </c>
      <c r="F51" s="41">
        <f>H15/H10-1</f>
        <v>0.39733671830052475</v>
      </c>
      <c r="G51" s="40">
        <f>ROUND(D10,0)</f>
        <v>799</v>
      </c>
      <c r="H51" s="40">
        <f>ROUND(D15,0)</f>
        <v>963</v>
      </c>
      <c r="I51" s="40">
        <f t="shared" si="5"/>
        <v>164</v>
      </c>
      <c r="J51" s="41">
        <f>D15/D10-1</f>
        <v>0.20501039719496195</v>
      </c>
    </row>
    <row r="52" spans="1:10" x14ac:dyDescent="0.25">
      <c r="A52" s="17">
        <v>2004</v>
      </c>
      <c r="B52" s="17">
        <v>2009</v>
      </c>
      <c r="C52" s="40">
        <f>ROUND(H15,0)</f>
        <v>558</v>
      </c>
      <c r="D52" s="40">
        <f>ROUND(H20,0)</f>
        <v>725</v>
      </c>
      <c r="E52" s="40">
        <f t="shared" si="4"/>
        <v>167</v>
      </c>
      <c r="F52" s="41">
        <f>H20/H15-1</f>
        <v>0.2993299539193055</v>
      </c>
      <c r="G52" s="40">
        <f>ROUND(D15,0)</f>
        <v>963</v>
      </c>
      <c r="H52" s="40">
        <f>ROUND(D20,0)</f>
        <v>1028</v>
      </c>
      <c r="I52" s="40">
        <f t="shared" si="5"/>
        <v>65</v>
      </c>
      <c r="J52" s="41">
        <f>D20/D15-1</f>
        <v>6.7704166797274201E-2</v>
      </c>
    </row>
    <row r="53" spans="1:10" x14ac:dyDescent="0.25">
      <c r="A53" s="17">
        <v>2009</v>
      </c>
      <c r="B53" s="17">
        <v>2014</v>
      </c>
      <c r="C53" s="40">
        <f>ROUND(H20,0)</f>
        <v>725</v>
      </c>
      <c r="D53" s="40">
        <f>ROUND(H25,0)</f>
        <v>732</v>
      </c>
      <c r="E53" s="40">
        <f t="shared" si="4"/>
        <v>7</v>
      </c>
      <c r="F53" s="41">
        <f>H25/H20-1</f>
        <v>9.0156656454247752E-3</v>
      </c>
      <c r="G53" s="40">
        <f>ROUND(D20,0)</f>
        <v>1028</v>
      </c>
      <c r="H53" s="40">
        <f>ROUND(D25,0)</f>
        <v>989</v>
      </c>
      <c r="I53" s="40">
        <f t="shared" si="5"/>
        <v>-39</v>
      </c>
      <c r="J53" s="41">
        <f>D25/D20-1</f>
        <v>-3.7638616425704097E-2</v>
      </c>
    </row>
    <row r="54" spans="1:10" x14ac:dyDescent="0.25">
      <c r="A54" s="17">
        <v>2014</v>
      </c>
      <c r="B54" s="17">
        <v>2019</v>
      </c>
      <c r="C54" s="40">
        <f>ROUND(H25,0)</f>
        <v>732</v>
      </c>
      <c r="D54" s="40">
        <f>ROUND(H30,0)</f>
        <v>888</v>
      </c>
      <c r="E54" s="40">
        <f t="shared" si="4"/>
        <v>156</v>
      </c>
      <c r="F54" s="41">
        <f>H30/H25-1</f>
        <v>0.2139647440830994</v>
      </c>
      <c r="G54" s="40">
        <f>ROUND(D25,0)</f>
        <v>989</v>
      </c>
      <c r="H54" s="40">
        <f>ROUND(D30,0)</f>
        <v>1146</v>
      </c>
      <c r="I54" s="40">
        <f t="shared" si="5"/>
        <v>157</v>
      </c>
      <c r="J54" s="41">
        <f>D30/D25-1</f>
        <v>0.15865197786750485</v>
      </c>
    </row>
    <row r="55" spans="1:10" x14ac:dyDescent="0.25">
      <c r="A55" s="17">
        <v>2019</v>
      </c>
      <c r="B55" s="17">
        <v>2024</v>
      </c>
      <c r="C55" s="40">
        <f>ROUND(H30,0)</f>
        <v>888</v>
      </c>
      <c r="D55" s="40">
        <f>ROUND(H35,0)</f>
        <v>1318</v>
      </c>
      <c r="E55" s="40">
        <f t="shared" si="4"/>
        <v>430</v>
      </c>
      <c r="F55" s="41">
        <f>H35/H30-1</f>
        <v>0.48380185384149055</v>
      </c>
      <c r="G55" s="40">
        <f>ROUND(D30,0)</f>
        <v>1146</v>
      </c>
      <c r="H55" s="40">
        <f>ROUND(D35,0)</f>
        <v>1367</v>
      </c>
      <c r="I55" s="40">
        <f t="shared" si="5"/>
        <v>221</v>
      </c>
      <c r="J55" s="41">
        <f>D35/D30-1</f>
        <v>0.19250726634082005</v>
      </c>
    </row>
    <row r="57" spans="1:10" x14ac:dyDescent="0.25">
      <c r="A57" s="9" t="s">
        <v>204</v>
      </c>
    </row>
    <row r="59" spans="1:10" x14ac:dyDescent="0.25">
      <c r="A59" s="17" t="s">
        <v>205</v>
      </c>
    </row>
    <row r="60" spans="1:10" x14ac:dyDescent="0.25">
      <c r="A60" s="1" t="s">
        <v>190</v>
      </c>
      <c r="B60" s="1"/>
      <c r="C60" s="1"/>
      <c r="D60" s="38">
        <f>H36/H11</f>
        <v>3.3286801595294553</v>
      </c>
    </row>
    <row r="61" spans="1:10" x14ac:dyDescent="0.25">
      <c r="A61" s="1" t="s">
        <v>191</v>
      </c>
      <c r="B61" s="1"/>
      <c r="C61" s="1"/>
      <c r="D61" s="39">
        <f>(H36/H11)^(1/(2025-2000))-1</f>
        <v>4.9278762273492704E-2</v>
      </c>
    </row>
    <row r="62" spans="1:10" x14ac:dyDescent="0.25">
      <c r="A62" s="1" t="s">
        <v>193</v>
      </c>
      <c r="B62" s="1"/>
      <c r="C62" s="1"/>
      <c r="D62" s="38">
        <f>D36/D11</f>
        <v>1.729467477686824</v>
      </c>
    </row>
    <row r="63" spans="1:10" x14ac:dyDescent="0.25">
      <c r="A63" s="1" t="s">
        <v>194</v>
      </c>
      <c r="B63" s="1"/>
      <c r="C63" s="1"/>
      <c r="D63" s="39">
        <f>(D36/D11)^(1/(2025-2000))-1</f>
        <v>2.2154384768638735E-2</v>
      </c>
    </row>
  </sheetData>
  <mergeCells count="9">
    <mergeCell ref="A60:C60"/>
    <mergeCell ref="A61:C61"/>
    <mergeCell ref="A62:C62"/>
    <mergeCell ref="A63:C63"/>
    <mergeCell ref="A41:C41"/>
    <mergeCell ref="A42:C42"/>
    <mergeCell ref="A43:C43"/>
    <mergeCell ref="A44:C44"/>
    <mergeCell ref="A45:C45"/>
  </mergeCells>
  <pageMargins left="0.75" right="0.75" top="1" bottom="1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8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7109375" defaultRowHeight="15" x14ac:dyDescent="0.25"/>
  <cols>
    <col min="1" max="1" width="9" customWidth="1"/>
    <col min="2" max="3" width="16" customWidth="1"/>
    <col min="4" max="4" width="11" customWidth="1"/>
    <col min="5" max="5" width="10" customWidth="1"/>
    <col min="6" max="6" width="11" customWidth="1"/>
  </cols>
  <sheetData>
    <row r="1" spans="1:6" ht="18" x14ac:dyDescent="0.25">
      <c r="A1" s="8" t="s">
        <v>206</v>
      </c>
    </row>
    <row r="2" spans="1:6" x14ac:dyDescent="0.25">
      <c r="A2" s="9" t="s">
        <v>207</v>
      </c>
    </row>
    <row r="4" spans="1:6" ht="42" customHeight="1" x14ac:dyDescent="0.25">
      <c r="A4" s="10" t="s">
        <v>94</v>
      </c>
      <c r="B4" s="10" t="s">
        <v>143</v>
      </c>
      <c r="C4" s="10" t="s">
        <v>165</v>
      </c>
      <c r="D4" s="10" t="s">
        <v>208</v>
      </c>
      <c r="E4" s="10" t="s">
        <v>209</v>
      </c>
      <c r="F4" s="10" t="s">
        <v>210</v>
      </c>
    </row>
    <row r="5" spans="1:6" x14ac:dyDescent="0.25">
      <c r="A5" s="17">
        <v>1995</v>
      </c>
      <c r="B5" s="42" t="str">
        <f>Deflator!B6</f>
        <v>cijene na malo</v>
      </c>
      <c r="C5" s="37">
        <f>Deflator!D6</f>
        <v>1.9675765553553992E-2</v>
      </c>
      <c r="D5" s="43" t="str">
        <f t="shared" ref="D5:D35" si="0">IF(C5&gt;=0.05,"da","")</f>
        <v/>
      </c>
      <c r="E5" s="43" t="str">
        <f t="shared" ref="E5:E35" si="1">IF(C5&lt;=0.03,"da","")</f>
        <v>da</v>
      </c>
      <c r="F5" s="43" t="str">
        <f t="shared" ref="F5:F35" si="2">IF(C5&lt;0,"da","")</f>
        <v/>
      </c>
    </row>
    <row r="6" spans="1:6" x14ac:dyDescent="0.25">
      <c r="A6" s="17">
        <v>1996</v>
      </c>
      <c r="B6" s="42" t="str">
        <f>Deflator!B7</f>
        <v>cijene na malo</v>
      </c>
      <c r="C6" s="37">
        <f>Deflator!D7</f>
        <v>3.5874439461883512E-2</v>
      </c>
      <c r="D6" s="43" t="str">
        <f t="shared" si="0"/>
        <v/>
      </c>
      <c r="E6" s="43" t="str">
        <f t="shared" si="1"/>
        <v/>
      </c>
      <c r="F6" s="43" t="str">
        <f t="shared" si="2"/>
        <v/>
      </c>
    </row>
    <row r="7" spans="1:6" x14ac:dyDescent="0.25">
      <c r="A7" s="17">
        <v>1997</v>
      </c>
      <c r="B7" s="42" t="str">
        <f>Deflator!B8</f>
        <v>cijene na malo</v>
      </c>
      <c r="C7" s="37">
        <f>Deflator!D8</f>
        <v>3.5550308277580989E-2</v>
      </c>
      <c r="D7" s="43" t="str">
        <f t="shared" si="0"/>
        <v/>
      </c>
      <c r="E7" s="43" t="str">
        <f t="shared" si="1"/>
        <v/>
      </c>
      <c r="F7" s="43" t="str">
        <f t="shared" si="2"/>
        <v/>
      </c>
    </row>
    <row r="8" spans="1:6" x14ac:dyDescent="0.25">
      <c r="A8" s="17">
        <v>1998</v>
      </c>
      <c r="B8" s="42" t="str">
        <f>Deflator!B9</f>
        <v>cijene na malo</v>
      </c>
      <c r="C8" s="37">
        <f>Deflator!D9</f>
        <v>5.7000000000000002E-2</v>
      </c>
      <c r="D8" s="43" t="str">
        <f t="shared" si="0"/>
        <v>da</v>
      </c>
      <c r="E8" s="43" t="str">
        <f t="shared" si="1"/>
        <v/>
      </c>
      <c r="F8" s="43" t="str">
        <f t="shared" si="2"/>
        <v/>
      </c>
    </row>
    <row r="9" spans="1:6" x14ac:dyDescent="0.25">
      <c r="A9" s="17">
        <v>1999</v>
      </c>
      <c r="B9" s="42" t="str">
        <f>Deflator!B10</f>
        <v>IPC</v>
      </c>
      <c r="C9" s="37">
        <f>Deflator!D10</f>
        <v>0.04</v>
      </c>
      <c r="D9" s="43" t="str">
        <f t="shared" si="0"/>
        <v/>
      </c>
      <c r="E9" s="43" t="str">
        <f t="shared" si="1"/>
        <v/>
      </c>
      <c r="F9" s="43" t="str">
        <f t="shared" si="2"/>
        <v/>
      </c>
    </row>
    <row r="10" spans="1:6" x14ac:dyDescent="0.25">
      <c r="A10" s="17">
        <v>2000</v>
      </c>
      <c r="B10" s="42" t="str">
        <f>Deflator!B11</f>
        <v>IPC</v>
      </c>
      <c r="C10" s="37">
        <f>Deflator!D11</f>
        <v>4.6380652642040721E-2</v>
      </c>
      <c r="D10" s="43" t="str">
        <f t="shared" si="0"/>
        <v/>
      </c>
      <c r="E10" s="43" t="str">
        <f t="shared" si="1"/>
        <v/>
      </c>
      <c r="F10" s="43" t="str">
        <f t="shared" si="2"/>
        <v/>
      </c>
    </row>
    <row r="11" spans="1:6" x14ac:dyDescent="0.25">
      <c r="A11" s="17">
        <v>2001</v>
      </c>
      <c r="B11" s="42" t="str">
        <f>Deflator!B12</f>
        <v>IPC</v>
      </c>
      <c r="C11" s="37">
        <f>Deflator!D12</f>
        <v>3.7517809086591525E-2</v>
      </c>
      <c r="D11" s="43" t="str">
        <f t="shared" si="0"/>
        <v/>
      </c>
      <c r="E11" s="43" t="str">
        <f t="shared" si="1"/>
        <v/>
      </c>
      <c r="F11" s="43" t="str">
        <f t="shared" si="2"/>
        <v/>
      </c>
    </row>
    <row r="12" spans="1:6" x14ac:dyDescent="0.25">
      <c r="A12" s="17">
        <v>2002</v>
      </c>
      <c r="B12" s="42" t="str">
        <f>Deflator!B13</f>
        <v>IPC</v>
      </c>
      <c r="C12" s="37">
        <f>Deflator!D13</f>
        <v>1.6936222154409375E-2</v>
      </c>
      <c r="D12" s="43" t="str">
        <f t="shared" si="0"/>
        <v/>
      </c>
      <c r="E12" s="43" t="str">
        <f t="shared" si="1"/>
        <v>da</v>
      </c>
      <c r="F12" s="43" t="str">
        <f t="shared" si="2"/>
        <v/>
      </c>
    </row>
    <row r="13" spans="1:6" x14ac:dyDescent="0.25">
      <c r="A13" s="17">
        <v>2003</v>
      </c>
      <c r="B13" s="42" t="str">
        <f>Deflator!B14</f>
        <v>IPC</v>
      </c>
      <c r="C13" s="37">
        <f>Deflator!D14</f>
        <v>1.7554388597149417E-2</v>
      </c>
      <c r="D13" s="43" t="str">
        <f t="shared" si="0"/>
        <v/>
      </c>
      <c r="E13" s="43" t="str">
        <f t="shared" si="1"/>
        <v>da</v>
      </c>
      <c r="F13" s="43" t="str">
        <f t="shared" si="2"/>
        <v/>
      </c>
    </row>
    <row r="14" spans="1:6" x14ac:dyDescent="0.25">
      <c r="A14" s="17">
        <v>2004</v>
      </c>
      <c r="B14" s="42" t="str">
        <f>Deflator!B15</f>
        <v>IPC</v>
      </c>
      <c r="C14" s="37">
        <f>Deflator!D15</f>
        <v>2.049542907696833E-2</v>
      </c>
      <c r="D14" s="43" t="str">
        <f t="shared" si="0"/>
        <v/>
      </c>
      <c r="E14" s="43" t="str">
        <f t="shared" si="1"/>
        <v>da</v>
      </c>
      <c r="F14" s="43" t="str">
        <f t="shared" si="2"/>
        <v/>
      </c>
    </row>
    <row r="15" spans="1:6" x14ac:dyDescent="0.25">
      <c r="A15" s="17">
        <v>2005</v>
      </c>
      <c r="B15" s="42" t="str">
        <f>Deflator!B16</f>
        <v>IPC</v>
      </c>
      <c r="C15" s="37">
        <f>Deflator!D16</f>
        <v>3.3376679670567677E-2</v>
      </c>
      <c r="D15" s="43" t="str">
        <f t="shared" si="0"/>
        <v/>
      </c>
      <c r="E15" s="43" t="str">
        <f t="shared" si="1"/>
        <v/>
      </c>
      <c r="F15" s="43" t="str">
        <f t="shared" si="2"/>
        <v/>
      </c>
    </row>
    <row r="16" spans="1:6" x14ac:dyDescent="0.25">
      <c r="A16" s="17">
        <v>2006</v>
      </c>
      <c r="B16" s="42" t="str">
        <f>Deflator!B17</f>
        <v>IPC</v>
      </c>
      <c r="C16" s="37">
        <f>Deflator!D17</f>
        <v>3.187919463087252E-2</v>
      </c>
      <c r="D16" s="43" t="str">
        <f t="shared" si="0"/>
        <v/>
      </c>
      <c r="E16" s="43" t="str">
        <f t="shared" si="1"/>
        <v/>
      </c>
      <c r="F16" s="43" t="str">
        <f t="shared" si="2"/>
        <v/>
      </c>
    </row>
    <row r="17" spans="1:6" x14ac:dyDescent="0.25">
      <c r="A17" s="17">
        <v>2007</v>
      </c>
      <c r="B17" s="42" t="str">
        <f>Deflator!B18</f>
        <v>IPC</v>
      </c>
      <c r="C17" s="37">
        <f>Deflator!D18</f>
        <v>2.886178861788613E-2</v>
      </c>
      <c r="D17" s="43" t="str">
        <f t="shared" si="0"/>
        <v/>
      </c>
      <c r="E17" s="43" t="str">
        <f t="shared" si="1"/>
        <v>da</v>
      </c>
      <c r="F17" s="43" t="str">
        <f t="shared" si="2"/>
        <v/>
      </c>
    </row>
    <row r="18" spans="1:6" x14ac:dyDescent="0.25">
      <c r="A18" s="17">
        <v>2008</v>
      </c>
      <c r="B18" s="42" t="str">
        <f>Deflator!B19</f>
        <v>IPC</v>
      </c>
      <c r="C18" s="37">
        <f>Deflator!D19</f>
        <v>6.0450414855788281E-2</v>
      </c>
      <c r="D18" s="43" t="str">
        <f t="shared" si="0"/>
        <v>da</v>
      </c>
      <c r="E18" s="43" t="str">
        <f t="shared" si="1"/>
        <v/>
      </c>
      <c r="F18" s="43" t="str">
        <f t="shared" si="2"/>
        <v/>
      </c>
    </row>
    <row r="19" spans="1:6" x14ac:dyDescent="0.25">
      <c r="A19" s="17">
        <v>2009</v>
      </c>
      <c r="B19" s="42" t="str">
        <f>Deflator!B20</f>
        <v>IPC</v>
      </c>
      <c r="C19" s="37">
        <f>Deflator!D20</f>
        <v>2.4217585692995369E-2</v>
      </c>
      <c r="D19" s="43" t="str">
        <f t="shared" si="0"/>
        <v/>
      </c>
      <c r="E19" s="43" t="str">
        <f t="shared" si="1"/>
        <v>da</v>
      </c>
      <c r="F19" s="43" t="str">
        <f t="shared" si="2"/>
        <v/>
      </c>
    </row>
    <row r="20" spans="1:6" x14ac:dyDescent="0.25">
      <c r="A20" s="17">
        <v>2010</v>
      </c>
      <c r="B20" s="42" t="str">
        <f>Deflator!B21</f>
        <v>IPC</v>
      </c>
      <c r="C20" s="37">
        <f>Deflator!D21</f>
        <v>1.0549290651145959E-2</v>
      </c>
      <c r="D20" s="43" t="str">
        <f t="shared" si="0"/>
        <v/>
      </c>
      <c r="E20" s="43" t="str">
        <f t="shared" si="1"/>
        <v>da</v>
      </c>
      <c r="F20" s="43" t="str">
        <f t="shared" si="2"/>
        <v/>
      </c>
    </row>
    <row r="21" spans="1:6" x14ac:dyDescent="0.25">
      <c r="A21" s="17">
        <v>2011</v>
      </c>
      <c r="B21" s="42" t="str">
        <f>Deflator!B22</f>
        <v>IPC</v>
      </c>
      <c r="C21" s="37">
        <f>Deflator!D22</f>
        <v>2.2318214542836445E-2</v>
      </c>
      <c r="D21" s="43" t="str">
        <f t="shared" si="0"/>
        <v/>
      </c>
      <c r="E21" s="43" t="str">
        <f t="shared" si="1"/>
        <v>da</v>
      </c>
      <c r="F21" s="43" t="str">
        <f t="shared" si="2"/>
        <v/>
      </c>
    </row>
    <row r="22" spans="1:6" x14ac:dyDescent="0.25">
      <c r="A22" s="17">
        <v>2012</v>
      </c>
      <c r="B22" s="42" t="str">
        <f>Deflator!B23</f>
        <v>IPC</v>
      </c>
      <c r="C22" s="37">
        <f>Deflator!D23</f>
        <v>3.4272300469483596E-2</v>
      </c>
      <c r="D22" s="43" t="str">
        <f t="shared" si="0"/>
        <v/>
      </c>
      <c r="E22" s="43" t="str">
        <f t="shared" si="1"/>
        <v/>
      </c>
      <c r="F22" s="43" t="str">
        <f t="shared" si="2"/>
        <v/>
      </c>
    </row>
    <row r="23" spans="1:6" x14ac:dyDescent="0.25">
      <c r="A23" s="17">
        <v>2013</v>
      </c>
      <c r="B23" s="42" t="str">
        <f>Deflator!B24</f>
        <v>IPC</v>
      </c>
      <c r="C23" s="37">
        <f>Deflator!D24</f>
        <v>2.2015433499772863E-2</v>
      </c>
      <c r="D23" s="43" t="str">
        <f t="shared" si="0"/>
        <v/>
      </c>
      <c r="E23" s="43" t="str">
        <f t="shared" si="1"/>
        <v>da</v>
      </c>
      <c r="F23" s="43" t="str">
        <f t="shared" si="2"/>
        <v/>
      </c>
    </row>
    <row r="24" spans="1:6" x14ac:dyDescent="0.25">
      <c r="A24" s="17">
        <v>2014</v>
      </c>
      <c r="B24" s="42" t="str">
        <f>Deflator!B25</f>
        <v>IPC</v>
      </c>
      <c r="C24" s="37">
        <f>Deflator!D25</f>
        <v>-1.8876304685763179E-3</v>
      </c>
      <c r="D24" s="43" t="str">
        <f t="shared" si="0"/>
        <v/>
      </c>
      <c r="E24" s="43" t="str">
        <f t="shared" si="1"/>
        <v>da</v>
      </c>
      <c r="F24" s="43" t="str">
        <f t="shared" si="2"/>
        <v>da</v>
      </c>
    </row>
    <row r="25" spans="1:6" x14ac:dyDescent="0.25">
      <c r="A25" s="17">
        <v>2015</v>
      </c>
      <c r="B25" s="42" t="str">
        <f>Deflator!B26</f>
        <v>IPC</v>
      </c>
      <c r="C25" s="37">
        <f>Deflator!D26</f>
        <v>-4.6723773500946253E-3</v>
      </c>
      <c r="D25" s="43" t="str">
        <f t="shared" si="0"/>
        <v/>
      </c>
      <c r="E25" s="43" t="str">
        <f t="shared" si="1"/>
        <v>da</v>
      </c>
      <c r="F25" s="43" t="str">
        <f t="shared" si="2"/>
        <v>da</v>
      </c>
    </row>
    <row r="26" spans="1:6" x14ac:dyDescent="0.25">
      <c r="A26" s="17">
        <v>2016</v>
      </c>
      <c r="B26" s="42" t="str">
        <f>Deflator!B27</f>
        <v>IPC</v>
      </c>
      <c r="C26" s="37">
        <f>Deflator!D27</f>
        <v>-1.1400469431094185E-2</v>
      </c>
      <c r="D26" s="43" t="str">
        <f t="shared" si="0"/>
        <v/>
      </c>
      <c r="E26" s="43" t="str">
        <f t="shared" si="1"/>
        <v>da</v>
      </c>
      <c r="F26" s="43" t="str">
        <f t="shared" si="2"/>
        <v>da</v>
      </c>
    </row>
    <row r="27" spans="1:6" x14ac:dyDescent="0.25">
      <c r="A27" s="17">
        <v>2017</v>
      </c>
      <c r="B27" s="42" t="str">
        <f>Deflator!B28</f>
        <v>IPC</v>
      </c>
      <c r="C27" s="37">
        <f>Deflator!D28</f>
        <v>1.1531938948558196E-2</v>
      </c>
      <c r="D27" s="43" t="str">
        <f t="shared" si="0"/>
        <v/>
      </c>
      <c r="E27" s="43" t="str">
        <f t="shared" si="1"/>
        <v>da</v>
      </c>
      <c r="F27" s="43" t="str">
        <f t="shared" si="2"/>
        <v/>
      </c>
    </row>
    <row r="28" spans="1:6" x14ac:dyDescent="0.25">
      <c r="A28" s="17">
        <v>2018</v>
      </c>
      <c r="B28" s="42" t="str">
        <f>Deflator!B29</f>
        <v>IPC</v>
      </c>
      <c r="C28" s="37">
        <f>Deflator!D29</f>
        <v>1.4977087291829783E-2</v>
      </c>
      <c r="D28" s="43" t="str">
        <f t="shared" si="0"/>
        <v/>
      </c>
      <c r="E28" s="43" t="str">
        <f t="shared" si="1"/>
        <v>da</v>
      </c>
      <c r="F28" s="43" t="str">
        <f t="shared" si="2"/>
        <v/>
      </c>
    </row>
    <row r="29" spans="1:6" x14ac:dyDescent="0.25">
      <c r="A29" s="17">
        <v>2019</v>
      </c>
      <c r="B29" s="42" t="str">
        <f>Deflator!B30</f>
        <v>IPC</v>
      </c>
      <c r="C29" s="37">
        <f>Deflator!D30</f>
        <v>7.7084021583526674E-3</v>
      </c>
      <c r="D29" s="43" t="str">
        <f t="shared" si="0"/>
        <v/>
      </c>
      <c r="E29" s="43" t="str">
        <f t="shared" si="1"/>
        <v>da</v>
      </c>
      <c r="F29" s="43" t="str">
        <f t="shared" si="2"/>
        <v/>
      </c>
    </row>
    <row r="30" spans="1:6" x14ac:dyDescent="0.25">
      <c r="A30" s="17">
        <v>2020</v>
      </c>
      <c r="B30" s="42" t="str">
        <f>Deflator!B31</f>
        <v>IPC</v>
      </c>
      <c r="C30" s="37">
        <f>Deflator!D31</f>
        <v>1.2020544202819838E-3</v>
      </c>
      <c r="D30" s="43" t="str">
        <f t="shared" si="0"/>
        <v/>
      </c>
      <c r="E30" s="43" t="str">
        <f t="shared" si="1"/>
        <v>da</v>
      </c>
      <c r="F30" s="43" t="str">
        <f t="shared" si="2"/>
        <v/>
      </c>
    </row>
    <row r="31" spans="1:6" x14ac:dyDescent="0.25">
      <c r="A31" s="17">
        <v>2021</v>
      </c>
      <c r="B31" s="42" t="str">
        <f>Deflator!B32</f>
        <v>IPC</v>
      </c>
      <c r="C31" s="37">
        <f>Deflator!D32</f>
        <v>2.5758567998253268E-2</v>
      </c>
      <c r="D31" s="43" t="str">
        <f t="shared" si="0"/>
        <v/>
      </c>
      <c r="E31" s="43" t="str">
        <f t="shared" si="1"/>
        <v>da</v>
      </c>
      <c r="F31" s="43" t="str">
        <f t="shared" si="2"/>
        <v/>
      </c>
    </row>
    <row r="32" spans="1:6" x14ac:dyDescent="0.25">
      <c r="A32" s="17">
        <v>2022</v>
      </c>
      <c r="B32" s="42" t="str">
        <f>Deflator!B33</f>
        <v>IPC</v>
      </c>
      <c r="C32" s="37">
        <f>Deflator!D33</f>
        <v>0.10768248563524185</v>
      </c>
      <c r="D32" s="43" t="str">
        <f t="shared" si="0"/>
        <v>da</v>
      </c>
      <c r="E32" s="43" t="str">
        <f t="shared" si="1"/>
        <v/>
      </c>
      <c r="F32" s="43" t="str">
        <f t="shared" si="2"/>
        <v/>
      </c>
    </row>
    <row r="33" spans="1:6" x14ac:dyDescent="0.25">
      <c r="A33" s="17">
        <v>2023</v>
      </c>
      <c r="B33" s="42" t="str">
        <f>Deflator!B34</f>
        <v>IPC</v>
      </c>
      <c r="C33" s="37">
        <f>Deflator!D34</f>
        <v>7.963496637848233E-2</v>
      </c>
      <c r="D33" s="43" t="str">
        <f t="shared" si="0"/>
        <v>da</v>
      </c>
      <c r="E33" s="43" t="str">
        <f t="shared" si="1"/>
        <v/>
      </c>
      <c r="F33" s="43" t="str">
        <f t="shared" si="2"/>
        <v/>
      </c>
    </row>
    <row r="34" spans="1:6" x14ac:dyDescent="0.25">
      <c r="A34" s="17">
        <v>2024</v>
      </c>
      <c r="B34" s="42" t="str">
        <f>Deflator!B35</f>
        <v>IPC</v>
      </c>
      <c r="C34" s="37">
        <f>Deflator!D35</f>
        <v>2.9628970548981171E-2</v>
      </c>
      <c r="D34" s="43" t="str">
        <f t="shared" si="0"/>
        <v/>
      </c>
      <c r="E34" s="43" t="str">
        <f t="shared" si="1"/>
        <v>da</v>
      </c>
      <c r="F34" s="43" t="str">
        <f t="shared" si="2"/>
        <v/>
      </c>
    </row>
    <row r="35" spans="1:6" x14ac:dyDescent="0.25">
      <c r="A35" s="17">
        <v>2025</v>
      </c>
      <c r="B35" s="42" t="str">
        <f>Deflator!B36</f>
        <v>IPC</v>
      </c>
      <c r="C35" s="37">
        <f>Deflator!D36</f>
        <v>3.6985827860352538E-2</v>
      </c>
      <c r="D35" s="43" t="str">
        <f t="shared" si="0"/>
        <v/>
      </c>
      <c r="E35" s="43" t="str">
        <f t="shared" si="1"/>
        <v/>
      </c>
      <c r="F35" s="43" t="str">
        <f t="shared" si="2"/>
        <v/>
      </c>
    </row>
    <row r="37" spans="1:6" x14ac:dyDescent="0.25">
      <c r="A37" s="17" t="s">
        <v>211</v>
      </c>
    </row>
    <row r="38" spans="1:6" x14ac:dyDescent="0.25">
      <c r="A38" s="1" t="s">
        <v>212</v>
      </c>
      <c r="B38" s="1"/>
      <c r="C38" s="1"/>
      <c r="D38" s="39">
        <f>AVERAGE(C5:C35)</f>
        <v>2.8776636821680496E-2</v>
      </c>
    </row>
    <row r="39" spans="1:6" x14ac:dyDescent="0.25">
      <c r="A39" s="1" t="s">
        <v>213</v>
      </c>
      <c r="B39" s="1"/>
      <c r="C39" s="1"/>
      <c r="D39" s="39">
        <f>MEDIAN(C5:C35)</f>
        <v>2.5758567998253268E-2</v>
      </c>
    </row>
    <row r="40" spans="1:6" x14ac:dyDescent="0.25">
      <c r="A40" s="1" t="s">
        <v>214</v>
      </c>
      <c r="B40" s="1"/>
      <c r="C40" s="1"/>
      <c r="D40" s="39">
        <f>(Deflator!E36/Deflator!E5)^(1/31)-1</f>
        <v>2.8505778186578068E-2</v>
      </c>
    </row>
    <row r="41" spans="1:6" x14ac:dyDescent="0.25">
      <c r="A41" s="1" t="s">
        <v>215</v>
      </c>
      <c r="B41" s="1"/>
      <c r="C41" s="1"/>
      <c r="D41" s="44">
        <f>COUNTIF(D5:D35,"da")</f>
        <v>4</v>
      </c>
    </row>
    <row r="42" spans="1:6" x14ac:dyDescent="0.25">
      <c r="A42" s="1" t="s">
        <v>216</v>
      </c>
      <c r="B42" s="1"/>
      <c r="C42" s="1"/>
      <c r="D42" s="44">
        <f>COUNTIF(E5:E35,"da")</f>
        <v>18</v>
      </c>
    </row>
    <row r="43" spans="1:6" x14ac:dyDescent="0.25">
      <c r="A43" s="1" t="s">
        <v>217</v>
      </c>
      <c r="B43" s="1"/>
      <c r="C43" s="1"/>
      <c r="D43" s="44">
        <f>COUNTIF(F5:F35,"da")</f>
        <v>3</v>
      </c>
    </row>
    <row r="44" spans="1:6" x14ac:dyDescent="0.25">
      <c r="A44" s="1" t="s">
        <v>218</v>
      </c>
      <c r="B44" s="1"/>
      <c r="C44" s="1"/>
      <c r="D44" s="45">
        <f>MAX(C5:C35)</f>
        <v>0.10768248563524185</v>
      </c>
    </row>
    <row r="45" spans="1:6" x14ac:dyDescent="0.25">
      <c r="A45" s="1" t="s">
        <v>219</v>
      </c>
      <c r="B45" s="1"/>
      <c r="C45" s="1"/>
      <c r="D45" s="45">
        <f>MIN(C5:C35)</f>
        <v>-1.1400469431094185E-2</v>
      </c>
    </row>
    <row r="46" spans="1:6" x14ac:dyDescent="0.25">
      <c r="A46" s="1" t="s">
        <v>220</v>
      </c>
      <c r="B46" s="1"/>
      <c r="C46" s="1"/>
      <c r="D46" s="44">
        <f>COUNT(C5:C35)</f>
        <v>31</v>
      </c>
    </row>
    <row r="48" spans="1:6" x14ac:dyDescent="0.25">
      <c r="A48" s="9" t="s">
        <v>221</v>
      </c>
    </row>
  </sheetData>
  <mergeCells count="9">
    <mergeCell ref="A43:C43"/>
    <mergeCell ref="A44:C44"/>
    <mergeCell ref="A45:C45"/>
    <mergeCell ref="A46:C46"/>
    <mergeCell ref="A38:C38"/>
    <mergeCell ref="A39:C39"/>
    <mergeCell ref="A40:C40"/>
    <mergeCell ref="A41:C41"/>
    <mergeCell ref="A42:C42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9</vt:i4>
      </vt:variant>
    </vt:vector>
  </HeadingPairs>
  <TitlesOfParts>
    <vt:vector size="9" baseType="lpstr">
      <vt:lpstr>Opis</vt:lpstr>
      <vt:lpstr>Parametri</vt:lpstr>
      <vt:lpstr>Plaće_izvorno</vt:lpstr>
      <vt:lpstr>Povezana_serija</vt:lpstr>
      <vt:lpstr>Tečajevi</vt:lpstr>
      <vt:lpstr>Cijene_mjesečno</vt:lpstr>
      <vt:lpstr>Deflator</vt:lpstr>
      <vt:lpstr>Realne_plaće</vt:lpstr>
      <vt:lpstr>Inflacija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Ivica</cp:lastModifiedBy>
  <cp:revision>0</cp:revision>
  <dcterms:created xsi:type="dcterms:W3CDTF">2026-10-15T22:52:20Z</dcterms:created>
  <dcterms:modified xsi:type="dcterms:W3CDTF">2026-10-16T19:06:48Z</dcterms:modified>
  <dc:language>en-US</dc:language>
</cp:coreProperties>
</file>